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_rels/sheet1.xml.rels" ContentType="application/vnd.openxmlformats-package.relationships+xml"/>
  <Override PartName="/xl/worksheets/_rels/sheet9.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13.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_rels/drawing8.xml.rels" ContentType="application/vnd.openxmlformats-package.relationships+xml"/>
  <Override PartName="/xl/drawings/_rels/drawing9.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media/image4.png" ContentType="image/p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1. Anleitung" sheetId="1" state="visible" r:id="rId3"/>
    <sheet name="1b. Personendaten" sheetId="2" state="visible" r:id="rId4"/>
    <sheet name="2. Anlagenabfrage" sheetId="3" state="visible" r:id="rId5"/>
    <sheet name="2a. Abweichendes Wärmenetz" sheetId="4" state="visible" r:id="rId6"/>
    <sheet name="2b. Energiepreisanpassung" sheetId="5" state="visible" r:id="rId7"/>
    <sheet name="2c. Ergänzungen KSA" sheetId="6" state="hidden" r:id="rId8"/>
    <sheet name="3. Ausdruck" sheetId="7" state="visible" r:id="rId9"/>
    <sheet name="(Rechner)" sheetId="8" state="hidden" r:id="rId10"/>
    <sheet name="(Betriebsstoff- &amp; Anlagendaten)" sheetId="9" state="hidden" r:id="rId11"/>
    <sheet name="(Waermenetz)" sheetId="10" state="hidden" r:id="rId12"/>
    <sheet name="(Energiepreise)" sheetId="11" state="hidden" r:id="rId13"/>
    <sheet name="(Energiepreise-Quellen)" sheetId="12" state="visible" r:id="rId14"/>
    <sheet name="(Impressum)" sheetId="13" state="visible" r:id="rId15"/>
  </sheets>
  <definedNames>
    <definedName function="false" hidden="false" localSheetId="1" name="_xlnm.Print_Area" vbProcedure="false">'1b. Personendaten'!$A$3:$E$10</definedName>
    <definedName function="false" hidden="false" localSheetId="6" name="_xlnm.Print_Area" vbProcedure="false">'3. Ausdruck'!$A$1:$G$131</definedName>
    <definedName function="false" hidden="false" localSheetId="6" name="_xlnm.Print_Titles" vbProcedure="false">'3. Ausdruck'!$1:$2</definedName>
    <definedName function="false" hidden="false" name="Energiekosten" vbProcedure="false">#REF!</definedName>
    <definedName function="false" hidden="false" name="Erlöse" vbProcedure="false">#REF!</definedName>
    <definedName function="false" hidden="false" name="Instandsetzung" vbProcedure="false">#REF!</definedName>
    <definedName function="false" hidden="false" name="Kapitalkosten" vbProcedure="false">#REF!</definedName>
    <definedName function="false" hidden="false" name="Sonstige_Kosten" vbProcedure="false">#REF!</definedName>
    <definedName function="false" hidden="false" name="Wartung_Betrieb" vbProcedure="false">#REF!</definedName>
  </definedName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<sst xmlns="http://schemas.openxmlformats.org/spreadsheetml/2006/main" count="912" uniqueCount="409">
  <si>
    <t xml:space="preserve">Guten Tag, schön, dass Sie da sind!
Wir, die Klimaschutzagentur Reutlingen, freuen uns, Sie in unserem Heizungs-Vollkostenrechner begrüßen zu dürfen!
Der Rechner wurde in Kooperation mit Studierenden der Hochschule für Forstwirtschaft Rottenburg entwickelt und dient dem Vergleich der Kosten zwischen Ihrer aktuellen Heizungsanlage und einer neuen. Es ist kinderleicht, probieren Sie‘s aus!</t>
  </si>
  <si>
    <t xml:space="preserve">Version: 240319</t>
  </si>
  <si>
    <t xml:space="preserve">← aktuelles Jahr</t>
  </si>
  <si>
    <t xml:space="preserve">← Betrachtungszeitraum (Jahre)*</t>
  </si>
  <si>
    <t xml:space="preserve">Legende</t>
  </si>
  <si>
    <t xml:space="preserve">*(max. 40 Jahre)</t>
  </si>
  <si>
    <t xml:space="preserve">Eingabefeld (einfach Wert direkt eingeben)</t>
  </si>
  <si>
    <t xml:space="preserve">Auswahlfeld (Feld anklicken, dann kleinen Pfeil rechts neben des Felds anklicken)</t>
  </si>
  <si>
    <t xml:space="preserve">Datenblatt-Übersicht (unterer Bildschirmrand)</t>
  </si>
  <si>
    <t xml:space="preserve">„1. Anleitung“</t>
  </si>
  <si>
    <t xml:space="preserve">Hier befinden Sie sich gerade.</t>
  </si>
  <si>
    <t xml:space="preserve">„2. Anlagenabfrage“</t>
  </si>
  <si>
    <t xml:space="preserve">Hier können Sie Ihre bestehende Anlage eingeben. Bis zu vier Erzeuger sind möglich!</t>
  </si>
  <si>
    <t xml:space="preserve">Hier können Sie dann auch angeben, welche neue Anlage Sie installieren möchten oder welche Erzeuger Sie weiternutzen möchten!</t>
  </si>
  <si>
    <t xml:space="preserve">„2a. Abweichendes Wärmenetz“</t>
  </si>
  <si>
    <t xml:space="preserve">Falls Sie ein Wärmenetz miteinbeziehen möchten und die Daten Ihres Anbieters genauer kennen, können Sie diese hier optional eintragen.</t>
  </si>
  <si>
    <t xml:space="preserve">„3. Ergebnisse“</t>
  </si>
  <si>
    <t xml:space="preserve">Hier finden Sie die Aufschlüsslung und Gegenüberstellung der Kosten. Sie können sich die Ergebnisse mit Datei&gt;Drucken ausdrucken oder als PDF exportieren.</t>
  </si>
  <si>
    <t xml:space="preserve">Angaben zur Person</t>
  </si>
  <si>
    <t xml:space="preserve">Name, Vorname</t>
  </si>
  <si>
    <t xml:space="preserve">Adresse</t>
  </si>
  <si>
    <t xml:space="preserve">Tel.</t>
  </si>
  <si>
    <t xml:space="preserve">E-Mail</t>
  </si>
  <si>
    <t xml:space="preserve">Hier können Sie die Daten Ihrer Bestandsanlage eingeben.
Benötigt werden lediglich 
- Anlagentyp
- Verbrauch pro Jahr (oder Endenergie, z.B. aus Abrechnung)
- Baujahr der Anlage
Falls Sie mehr als einen Wärmeerzeuger betreiben (z.B. eine Solarthermieanlage), können Sie
optional bis zu drei weitere Erzeuger eintragen.</t>
  </si>
  <si>
    <r>
      <rPr>
        <sz val="10"/>
        <rFont val="Century Gothic"/>
        <family val="2"/>
        <charset val="1"/>
      </rPr>
      <t xml:space="preserve">Hier können Sie eingeben, wie Ihre künftige Anlage aussehen soll.
Falls Sie mehr als einen Wärmeerzeuger betreiben wollen, können Sie
optional wieder bis zu drei weitere Erzeuger eintragen.
Falls Sie einen oder mehrere Erzeuger aus Ihrem Bestand weiterverwenden möchten, wählen Sie jeweils in der </t>
    </r>
    <r>
      <rPr>
        <b val="true"/>
        <sz val="10"/>
        <rFont val="Century Gothic"/>
        <family val="2"/>
        <charset val="1"/>
      </rPr>
      <t xml:space="preserve">selben</t>
    </r>
    <r>
      <rPr>
        <sz val="10"/>
        <rFont val="Century Gothic"/>
        <family val="2"/>
        <charset val="1"/>
      </rPr>
      <t xml:space="preserve"> </t>
    </r>
    <r>
      <rPr>
        <b val="true"/>
        <sz val="10"/>
        <rFont val="Century Gothic"/>
        <family val="2"/>
        <charset val="1"/>
      </rPr>
      <t xml:space="preserve">Position</t>
    </r>
    <r>
      <rPr>
        <sz val="10"/>
        <rFont val="Century Gothic"/>
        <family val="2"/>
        <charset val="1"/>
      </rPr>
      <t xml:space="preserve"> (1-4) bei "Möchten Sie Erzeuger x weiterverwenden?" die Antwort "ja" aus. Dies berücksichtigt z.B. die Kostenersparnis durch bereits bestehende Pelletlager oder die noch ausstehende Lebensdauer, falls Ihre Anlage noch nicht so alt ist. In jedem Fall müssen Sie angeben, wie viel Anteil der jeweilige Erzeuger an der erzeugten Wärme haben soll. Ein Wert ähnlich dem aktuellen Anteil (s. linke Spalte) empfiehlt sich.</t>
    </r>
  </si>
  <si>
    <t xml:space="preserve">1. Ihre Bestandsanlage</t>
  </si>
  <si>
    <t xml:space="preserve">2. Ihre neue Anlage</t>
  </si>
  <si>
    <t xml:space="preserve">Erzeuger 1</t>
  </si>
  <si>
    <t xml:space="preserve">Anlagentyp </t>
  </si>
  <si>
    <t xml:space="preserve">- Bitte auswählen -</t>
  </si>
  <si>
    <t xml:space="preserve">Möchten Sie Erzeuger 1 weiterverwenden?</t>
  </si>
  <si>
    <t xml:space="preserve">-</t>
  </si>
  <si>
    <t xml:space="preserve">Betriebsstoff</t>
  </si>
  <si>
    <t xml:space="preserve">Brennstoff</t>
  </si>
  <si>
    <t xml:space="preserve">-&gt; Alternativ: Abgerechnete Endenergie</t>
  </si>
  <si>
    <t xml:space="preserve">kWh</t>
  </si>
  <si>
    <t xml:space="preserve">gewünschter Anteil</t>
  </si>
  <si>
    <t xml:space="preserve">%</t>
  </si>
  <si>
    <t xml:space="preserve">Baujahr der Anlage</t>
  </si>
  <si>
    <t xml:space="preserve">falls bekannt:</t>
  </si>
  <si>
    <t xml:space="preserve">aktueller Anteil</t>
  </si>
  <si>
    <t xml:space="preserve">Invest-/Anschlusskosten</t>
  </si>
  <si>
    <t xml:space="preserve">€</t>
  </si>
  <si>
    <t xml:space="preserve">Weitere Erzeuger (optional)</t>
  </si>
  <si>
    <t xml:space="preserve">2.</t>
  </si>
  <si>
    <t xml:space="preserve">Möchten Sie Erzeuger 2 weiterverwenden?</t>
  </si>
  <si>
    <t xml:space="preserve">3.</t>
  </si>
  <si>
    <t xml:space="preserve">Möchten Sie Erzeuger 3 weiterverwenden?</t>
  </si>
  <si>
    <t xml:space="preserve">4.</t>
  </si>
  <si>
    <t xml:space="preserve">Möchten Sie Erzeuger 4 weiterverwenden?</t>
  </si>
  <si>
    <t xml:space="preserve">Falls Sie ein Nahwärmenetz berücksichtigen wollen und die genauen Daten Ihres Anbieters kennen, können Sie diese hier eintragen.
Die eingetragenen Werte überschreiben die im Rechner hinterlegten Werte einer Standard-Nahwärmezusammensetzung aus Hackschnitzeln und Heizöl.</t>
  </si>
  <si>
    <t xml:space="preserve">Nahwärmenetzzusammensetzung</t>
  </si>
  <si>
    <t xml:space="preserve">- Bitte auswählen - </t>
  </si>
  <si>
    <t xml:space="preserve">Falls zutreffend:</t>
  </si>
  <si>
    <t xml:space="preserve">Betriebsstoff 2</t>
  </si>
  <si>
    <t xml:space="preserve">Betriebsstoff 3</t>
  </si>
  <si>
    <t xml:space="preserve">Grundpreis</t>
  </si>
  <si>
    <t xml:space="preserve">€/a</t>
  </si>
  <si>
    <t xml:space="preserve">Arbeitspreis</t>
  </si>
  <si>
    <t xml:space="preserve">ct/kWh</t>
  </si>
  <si>
    <t xml:space="preserve">Durch heutzutage sich sehr schnell ändernde Energiepreise wäre eine Berechnung mit fest hinterlegten Werten oftmals nicht aussagekräftig. Hier können Sie daher bekannte Energiepreise selbst eingeben. Zur Orientierung sind für jeden Energieträger die Werte hinterlegt, die beim Erstellen dieses Rechners aktuell waren. Für Nahwärme bitte den Extra-Tab verwenden</t>
  </si>
  <si>
    <t xml:space="preserve">Energiepreisanpassung</t>
  </si>
  <si>
    <t xml:space="preserve">Bezugsjahr</t>
  </si>
  <si>
    <t xml:space="preserve">Hinterlegt</t>
  </si>
  <si>
    <t xml:space="preserve">Korrigiert</t>
  </si>
  <si>
    <t xml:space="preserve">Biogas</t>
  </si>
  <si>
    <t xml:space="preserve">Erdgas</t>
  </si>
  <si>
    <t xml:space="preserve">Heizöl</t>
  </si>
  <si>
    <t xml:space="preserve">Pellets</t>
  </si>
  <si>
    <t xml:space="preserve">Solarthermie</t>
  </si>
  <si>
    <t xml:space="preserve">Strom</t>
  </si>
  <si>
    <t xml:space="preserve">PV-Strom Gestehungskosten</t>
  </si>
  <si>
    <t xml:space="preserve">Benzin</t>
  </si>
  <si>
    <t xml:space="preserve">Diesel</t>
  </si>
  <si>
    <t xml:space="preserve">Hackschnitzel</t>
  </si>
  <si>
    <t xml:space="preserve">Scheitholz</t>
  </si>
  <si>
    <t xml:space="preserve">Inflationsrate</t>
  </si>
  <si>
    <t xml:space="preserve">Allgemeines</t>
  </si>
  <si>
    <t xml:space="preserve">Änderung der Energiepreise</t>
  </si>
  <si>
    <r>
      <rPr>
        <i val="true"/>
        <sz val="8"/>
        <color rgb="FF000000"/>
        <rFont val="Century Gothic"/>
        <family val="2"/>
        <charset val="1"/>
      </rPr>
      <t xml:space="preserve">Änderungen betreffen nicht die CO</t>
    </r>
    <r>
      <rPr>
        <i val="true"/>
        <vertAlign val="subscript"/>
        <sz val="8"/>
        <color rgb="FF000000"/>
        <rFont val="Century Gothic"/>
        <family val="2"/>
        <charset val="1"/>
      </rPr>
      <t xml:space="preserve">2</t>
    </r>
    <r>
      <rPr>
        <i val="true"/>
        <sz val="8"/>
        <color rgb="FF000000"/>
        <rFont val="Century Gothic"/>
        <family val="2"/>
        <charset val="1"/>
      </rPr>
      <t xml:space="preserve">-Bepreisung, diese wird separat aufgeschlagen und orientiert sich an den gesetzlichen Vorgaben</t>
    </r>
  </si>
  <si>
    <t xml:space="preserve">Hier können Sie weitere Daten Ihrer Bestandsanlage sowie der geplanten Neuanlage eingeben, die die hinterlegten Werte überschreiben. Dies kann besonders bei ungewöhnlichen Anlagen die Aussagekraft nochmals erhöhen.</t>
  </si>
  <si>
    <t xml:space="preserve">Falls Sie ein Nahwärmenetz berücksichtigen wollen und die genauen Daten Ihres Anbieters kennen, können Sie diese hier eintragen.
Die eingetragenen Werte überschreiben die im Rechner hinterlegten Werte einer Standard-Nahwärmezusammensetzung aus 85% Hackschnitzeln und 15% Heizöl.</t>
  </si>
  <si>
    <t xml:space="preserve">2. Ihre gewünschte Neuanlage</t>
  </si>
  <si>
    <t xml:space="preserve">Neuer Erzeuger 1</t>
  </si>
  <si>
    <t xml:space="preserve">Detailansicht</t>
  </si>
  <si>
    <t xml:space="preserve">Betriebsstoffe</t>
  </si>
  <si>
    <t xml:space="preserve">Anteile</t>
  </si>
  <si>
    <t xml:space="preserve">pe</t>
  </si>
  <si>
    <t xml:space="preserve">gCO2äq/kWh</t>
  </si>
  <si>
    <t xml:space="preserve">Gleich Erzeuger 1 aus Bestand?</t>
  </si>
  <si>
    <t xml:space="preserve">Betriebsstoffe und Anteile bitte in 2a. Abweichendes Wärmenetz eintragen!</t>
  </si>
  <si>
    <t xml:space="preserve">Primärenergiefakor gesamt</t>
  </si>
  <si>
    <t xml:space="preserve">Kostenzusammensetzung</t>
  </si>
  <si>
    <t xml:space="preserve">Anschlusskosten</t>
  </si>
  <si>
    <t xml:space="preserve">Anschlusskosten überschreibt den Wert in 2. Anlagenabfrage!</t>
  </si>
  <si>
    <t xml:space="preserve">optionale Angaben</t>
  </si>
  <si>
    <t xml:space="preserve">Kostenpunkt 1</t>
  </si>
  <si>
    <t xml:space="preserve">(Wirkungsgrad) oder (Aufwandszahl x 100)</t>
  </si>
  <si>
    <t xml:space="preserve">Kostenpunkt 2</t>
  </si>
  <si>
    <t xml:space="preserve">Energiekosten</t>
  </si>
  <si>
    <t xml:space="preserve">Kostenpunkt 3</t>
  </si>
  <si>
    <t xml:space="preserve">Wartungskosten</t>
  </si>
  <si>
    <t xml:space="preserve">Kostenpunkt 4</t>
  </si>
  <si>
    <t xml:space="preserve">Instandsetzungskosten</t>
  </si>
  <si>
    <t xml:space="preserve">Anschlusskosten ges.</t>
  </si>
  <si>
    <t xml:space="preserve">Kaminkehrerkosten</t>
  </si>
  <si>
    <t xml:space="preserve">Grundpreis überschreibt den Wert aus 2a. Abweichendes Wärmenetz!</t>
  </si>
  <si>
    <t xml:space="preserve">anstehende Investkosten</t>
  </si>
  <si>
    <t xml:space="preserve">Einmalige Förderung</t>
  </si>
  <si>
    <t xml:space="preserve">Für Wärmepumpen:</t>
  </si>
  <si>
    <t xml:space="preserve">g CO2 pro kWh</t>
  </si>
  <si>
    <t xml:space="preserve">Grundpreis ges.</t>
  </si>
  <si>
    <t xml:space="preserve">Erzeuger 2 (optional)</t>
  </si>
  <si>
    <t xml:space="preserve">Neuer Erzeuger 2 (optional)</t>
  </si>
  <si>
    <t xml:space="preserve">CO2-Durchschnitt</t>
  </si>
  <si>
    <t xml:space="preserve">[gCO2äq/kWh]</t>
  </si>
  <si>
    <t xml:space="preserve">Förderung (Umstieg von Fossil)</t>
  </si>
  <si>
    <r>
      <rPr>
        <i val="true"/>
        <sz val="8"/>
        <color rgb="FF000000"/>
        <rFont val="Century Gothic"/>
        <family val="2"/>
        <charset val="1"/>
      </rPr>
      <t xml:space="preserve">Der CO</t>
    </r>
    <r>
      <rPr>
        <i val="true"/>
        <vertAlign val="subscript"/>
        <sz val="8"/>
        <color rgb="FF000000"/>
        <rFont val="Century Gothic"/>
        <family val="2"/>
        <charset val="1"/>
      </rPr>
      <t xml:space="preserve">2</t>
    </r>
    <r>
      <rPr>
        <i val="true"/>
        <sz val="8"/>
        <color rgb="FF000000"/>
        <rFont val="Century Gothic"/>
        <family val="2"/>
        <charset val="1"/>
      </rPr>
      <t xml:space="preserve">-Wert ist rein informativ und im Arbeitspreis bereits berücksichtigt</t>
    </r>
  </si>
  <si>
    <t xml:space="preserve">Erzeuger 3 (optional)</t>
  </si>
  <si>
    <t xml:space="preserve">Neuer Erzeuger 3 (optional)</t>
  </si>
  <si>
    <t xml:space="preserve">Erzeuger 4 (optional)</t>
  </si>
  <si>
    <t xml:space="preserve">Neuer Erzeuger 4 (optional)</t>
  </si>
  <si>
    <t xml:space="preserve">Zum Ausdrucken
Strg + P drücken</t>
  </si>
  <si>
    <t xml:space="preserve">Vergleich Ihrer Anlage mit Neuanlage</t>
  </si>
  <si>
    <t xml:space="preserve">Weitere Anlagenoptionen (reine Neuinvestition)</t>
  </si>
  <si>
    <t xml:space="preserve">Kostenzusammensetzung </t>
  </si>
  <si>
    <t xml:space="preserve">Bestand</t>
  </si>
  <si>
    <t xml:space="preserve">Künftig</t>
  </si>
  <si>
    <t xml:space="preserve">jährlich fällig</t>
  </si>
  <si>
    <t xml:space="preserve">Energiekosten/Arbeitspreis</t>
  </si>
  <si>
    <r>
      <rPr>
        <sz val="11"/>
        <color rgb="FF000000"/>
        <rFont val="Century Gothic"/>
        <family val="2"/>
        <charset val="1"/>
      </rPr>
      <t xml:space="preserve">CO</t>
    </r>
    <r>
      <rPr>
        <sz val="8"/>
        <color rgb="FF000000"/>
        <rFont val="Century Gothic"/>
        <family val="2"/>
        <charset val="1"/>
      </rPr>
      <t xml:space="preserve">2</t>
    </r>
    <r>
      <rPr>
        <sz val="11"/>
        <color rgb="FF000000"/>
        <rFont val="Century Gothic"/>
        <family val="2"/>
        <charset val="1"/>
      </rPr>
      <t xml:space="preserve">-Steuer</t>
    </r>
  </si>
  <si>
    <r>
      <rPr>
        <i val="true"/>
        <sz val="9"/>
        <color rgb="FF000000"/>
        <rFont val="Century Gothic"/>
        <family val="2"/>
        <charset val="1"/>
      </rPr>
      <t xml:space="preserve">Emissionen CO</t>
    </r>
    <r>
      <rPr>
        <i val="true"/>
        <sz val="8"/>
        <color rgb="FF000000"/>
        <rFont val="Century Gothic"/>
        <family val="2"/>
        <charset val="1"/>
      </rPr>
      <t xml:space="preserve">2</t>
    </r>
  </si>
  <si>
    <t xml:space="preserve">gesamt pro Jahr</t>
  </si>
  <si>
    <t xml:space="preserve">spezifisch</t>
  </si>
  <si>
    <t xml:space="preserve">Anteil erneuerbare Energien</t>
  </si>
  <si>
    <t xml:space="preserve">Wartung/Instandsetzung</t>
  </si>
  <si>
    <t xml:space="preserve">Kaminfeger/Grundpreis</t>
  </si>
  <si>
    <t xml:space="preserve">zusätzlich insgesamt über die nächsten 20 Jahre</t>
  </si>
  <si>
    <t xml:space="preserve">Investitionkosten</t>
  </si>
  <si>
    <t xml:space="preserve">Förderung</t>
  </si>
  <si>
    <t xml:space="preserve">Invest. abzüglich Förderung</t>
  </si>
  <si>
    <t xml:space="preserve">Durchschnitt pro Jahr</t>
  </si>
  <si>
    <t xml:space="preserve">Spezifisch</t>
  </si>
  <si>
    <t xml:space="preserve">Kostendifferenz:</t>
  </si>
  <si>
    <t xml:space="preserve">Kostendifferenz</t>
  </si>
  <si>
    <t xml:space="preserve">durchschnittlich pro Jahr</t>
  </si>
  <si>
    <t xml:space="preserve">ohne Inflation</t>
  </si>
  <si>
    <t xml:space="preserve">mit</t>
  </si>
  <si>
    <t xml:space="preserve">Inflation (20 Jahre)</t>
  </si>
  <si>
    <t xml:space="preserve">insgesamt nach 20 Jahren</t>
  </si>
  <si>
    <t xml:space="preserve">Grafische Übersicht durchschnittliche Kosten pro Jahr</t>
  </si>
  <si>
    <t xml:space="preserve">Betrieb, Wartung, Instandsetzung, ggf. Grundpreis</t>
  </si>
  <si>
    <t xml:space="preserve">Investitionskosten, abgeschrieben auf 20 Jahre</t>
  </si>
  <si>
    <t xml:space="preserve">Kosten nach Jahren (ohne Inflation)</t>
  </si>
  <si>
    <t xml:space="preserve">Kosten kumuliert</t>
  </si>
  <si>
    <t xml:space="preserve">Alle Neuanlagen-Möglichkeiten</t>
  </si>
  <si>
    <t xml:space="preserve">Durchschnittliche Vollkosten
Pro Jahr…</t>
  </si>
  <si>
    <t xml:space="preserve">...im Vergleich zu
Ihrer Bestandsanlage</t>
  </si>
  <si>
    <t xml:space="preserve">(ohne Inflation)</t>
  </si>
  <si>
    <t xml:space="preserve">Nahwärmeanschluss</t>
  </si>
  <si>
    <t xml:space="preserve">Biogaskessel</t>
  </si>
  <si>
    <t xml:space="preserve">Gas-Niedertemperaturkessel</t>
  </si>
  <si>
    <t xml:space="preserve">Gas-Brennwertkessel</t>
  </si>
  <si>
    <t xml:space="preserve">Ölkessel</t>
  </si>
  <si>
    <t xml:space="preserve">Öl-Brennwertgerät</t>
  </si>
  <si>
    <t xml:space="preserve">Pelletkessel</t>
  </si>
  <si>
    <t xml:space="preserve">Scheitholzanlage</t>
  </si>
  <si>
    <t xml:space="preserve">Hackschnitzelkessel</t>
  </si>
  <si>
    <t xml:space="preserve">Stromheizung</t>
  </si>
  <si>
    <t xml:space="preserve">Luft-WP</t>
  </si>
  <si>
    <t xml:space="preserve">Wasser-WP</t>
  </si>
  <si>
    <t xml:space="preserve">Luft-WP mit neuem BEG</t>
  </si>
  <si>
    <t xml:space="preserve">Alle Angaben ohne Gewähr. Vielen Dank für Ihr Interesse an einem Heizungstausch und Ihr Vertrauen in die Klimaschutzagentur Reutlingen!</t>
  </si>
  <si>
    <t xml:space="preserve">! Dieses Datenblatt funktionert vollautomatisch. Bitte WERTE nur in den anderen Tabellenblättern ändern, hier wird darauf verwiesen. Vielen Dank!</t>
  </si>
  <si>
    <t xml:space="preserve">Übertrag der Grunddaten von "2. Anlagenabfrage" zur besseren Übersichtlichkeit</t>
  </si>
  <si>
    <t xml:space="preserve">BESTAND</t>
  </si>
  <si>
    <t xml:space="preserve">NEU</t>
  </si>
  <si>
    <t xml:space="preserve">ALLE NEUANLAGEN (Werte jeweils für 100% Deckung Nutzwärme):</t>
  </si>
  <si>
    <t xml:space="preserve">Aktuell 1</t>
  </si>
  <si>
    <t xml:space="preserve">Aktuell 2</t>
  </si>
  <si>
    <t xml:space="preserve">Aktuell 3</t>
  </si>
  <si>
    <t xml:space="preserve">Aktuell 4</t>
  </si>
  <si>
    <t xml:space="preserve">Aktuell gesamt</t>
  </si>
  <si>
    <t xml:space="preserve">neu1</t>
  </si>
  <si>
    <t xml:space="preserve">neu2</t>
  </si>
  <si>
    <t xml:space="preserve">neu3</t>
  </si>
  <si>
    <t xml:space="preserve">neu4</t>
  </si>
  <si>
    <t xml:space="preserve">Neu gesamt</t>
  </si>
  <si>
    <t xml:space="preserve">Eingesetzte E/Kollektorfläche</t>
  </si>
  <si>
    <t xml:space="preserve">kommt Förderung infrage?</t>
  </si>
  <si>
    <t xml:space="preserve">----------</t>
  </si>
  <si>
    <t xml:space="preserve">Ergebnisse</t>
  </si>
  <si>
    <t xml:space="preserve">Anlagentyp-ID</t>
  </si>
  <si>
    <t xml:space="preserve">Baujahrklasse</t>
  </si>
  <si>
    <t xml:space="preserve">Baujahrklassen-ID</t>
  </si>
  <si>
    <t xml:space="preserve">Jahre in Betrieb</t>
  </si>
  <si>
    <t xml:space="preserve">Jahre</t>
  </si>
  <si>
    <t xml:space="preserve">Angenommene Lebensdauer</t>
  </si>
  <si>
    <t xml:space="preserve">Eingesetzte/Abgerechnete Endenergie</t>
  </si>
  <si>
    <t xml:space="preserve">Nutzwärme Gesamt</t>
  </si>
  <si>
    <t xml:space="preserve">Anlagenwirkungsgrad</t>
  </si>
  <si>
    <t xml:space="preserve">Gesamtanteil</t>
  </si>
  <si>
    <t xml:space="preserve">PV-Anteil (wenn Strom Betriebsstoff)</t>
  </si>
  <si>
    <t xml:space="preserve">Energiekosten Bezugsjahr (nur ausgefüllt, wenn in "2c. Ergänzungen KSA" eingetragen!)</t>
  </si>
  <si>
    <t xml:space="preserve">Energiekosten, Durchschnitt über nächste 20 Jahre</t>
  </si>
  <si>
    <t xml:space="preserve">Primärenergiefaktor </t>
  </si>
  <si>
    <t xml:space="preserve">Primärenergieeinsatz</t>
  </si>
  <si>
    <t xml:space="preserve">kWh/a</t>
  </si>
  <si>
    <t xml:space="preserve">Spezifischer CO2 Verbrauch</t>
  </si>
  <si>
    <t xml:space="preserve">g/kWh</t>
  </si>
  <si>
    <t xml:space="preserve">CO2 Verbrauch</t>
  </si>
  <si>
    <t xml:space="preserve">g/a</t>
  </si>
  <si>
    <t xml:space="preserve">CO2-Preis ja/nein</t>
  </si>
  <si>
    <t xml:space="preserve">Ja=1, nein=0</t>
  </si>
  <si>
    <t xml:space="preserve">CO2 Kosten pro Jahr, Durchschnitt nächste 20 Jahre</t>
  </si>
  <si>
    <t xml:space="preserve">Brennstoffkosten spezifisch, Durchschnitt nächste 20 Jahre</t>
  </si>
  <si>
    <t xml:space="preserve">Wartungskosten pro Jahr</t>
  </si>
  <si>
    <t xml:space="preserve">Instandsetzungskosten (deaktiviert)</t>
  </si>
  <si>
    <t xml:space="preserve">Betrieb, Wartung, Kaminfeger  Summe</t>
  </si>
  <si>
    <t xml:space="preserve">Investitions-/Anschaffungskosten pro Investition, Neuanlage bzw Anschlusskosten</t>
  </si>
  <si>
    <t xml:space="preserve">Investitions-/Anschaffungskosten pro Investition, Bestandserneuerung</t>
  </si>
  <si>
    <t xml:space="preserve">Anzahl Investitionen (nicht implementiert)</t>
  </si>
  <si>
    <t xml:space="preserve">Förderung (bei Umstieg von fossilem bisherigen Erzeuger)</t>
  </si>
  <si>
    <t xml:space="preserve">Invest ohne Förderung</t>
  </si>
  <si>
    <t xml:space="preserve">Investitionen gesamt abzgl. Förderungen</t>
  </si>
  <si>
    <t xml:space="preserve">Investitions-/Anschaffungskosten abgeschrieben auf Zeitraum</t>
  </si>
  <si>
    <t xml:space="preserve">Gesamtjahreskosten (für Zeitraum)</t>
  </si>
  <si>
    <t xml:space="preserve">mit Inflation</t>
  </si>
  <si>
    <t xml:space="preserve">Wärmepreis Vollkosten / kWh (für Zeitraum)</t>
  </si>
  <si>
    <t xml:space="preserve">Anteil EE (Achtung! Strom ist nur gerundet 0 -&gt; relevant für Förderung; wenn nichts eingetragen = 100)</t>
  </si>
  <si>
    <t xml:space="preserve">Übersicht über</t>
  </si>
  <si>
    <t xml:space="preserve">Investitionskosten</t>
  </si>
  <si>
    <t xml:space="preserve">Jahr
(1=jetzt)</t>
  </si>
  <si>
    <t xml:space="preserve">! Die ausgeblendeten Zeilen sind notwendig
Für die Berechnung der Investitionszeitpunkte</t>
  </si>
  <si>
    <t xml:space="preserve">Förderung sowie Neuinvestkosten kommen nur für Jahr 1 infrage!</t>
  </si>
  <si>
    <t xml:space="preserve">MITTELW</t>
  </si>
  <si>
    <t xml:space="preserve">! Zeilen 132-216 sind notwendig, um die Energiekosten
abhängig vom Anteil PV am Strom zu errechnen</t>
  </si>
  <si>
    <t xml:space="preserve">Energiekosten 0%PV</t>
  </si>
  <si>
    <t xml:space="preserve">Energiekosten 100%PV</t>
  </si>
  <si>
    <t xml:space="preserve">Energiekosten pro Jahr</t>
  </si>
  <si>
    <t xml:space="preserve">CO2-Kosten (PV-Anteil berücksichtigt)</t>
  </si>
  <si>
    <t xml:space="preserve">Wartung, Instandsetzung, Betrieb (idR konstant, daher keine Aufschlüsselung nach Jahren)</t>
  </si>
  <si>
    <t xml:space="preserve">Sum ohne Infl</t>
  </si>
  <si>
    <t xml:space="preserve">Sum mit Infl</t>
  </si>
  <si>
    <t xml:space="preserve">Kum ohne Infl</t>
  </si>
  <si>
    <t xml:space="preserve">Mittelw</t>
  </si>
  <si>
    <t xml:space="preserve">Kum mit Infl</t>
  </si>
  <si>
    <t xml:space="preserve">AB HIER NUR SPALTE "S" AUSSAGEKRÄFTIG!</t>
  </si>
  <si>
    <t xml:space="preserve">KumDiff ohne Inflation</t>
  </si>
  <si>
    <t xml:space="preserve">Am besten nur die Eingabefelder</t>
  </si>
  <si>
    <t xml:space="preserve">verändern!</t>
  </si>
  <si>
    <t xml:space="preserve">1. Kenndaten Betriebsstoffe</t>
  </si>
  <si>
    <t xml:space="preserve">Einheit</t>
  </si>
  <si>
    <r>
      <rPr>
        <sz val="10"/>
        <color rgb="FF000000"/>
        <rFont val="Arial"/>
        <family val="2"/>
        <charset val="1"/>
      </rPr>
      <t xml:space="preserve">Heizwert (H</t>
    </r>
    <r>
      <rPr>
        <vertAlign val="subscript"/>
        <sz val="10"/>
        <color rgb="FF000000"/>
        <rFont val="Arial"/>
        <family val="2"/>
        <charset val="1"/>
      </rPr>
      <t xml:space="preserve">i</t>
    </r>
    <r>
      <rPr>
        <sz val="10"/>
        <color rgb="FF000000"/>
        <rFont val="Arial"/>
        <family val="2"/>
        <charset val="1"/>
      </rPr>
      <t xml:space="preserve">)</t>
    </r>
  </si>
  <si>
    <r>
      <rPr>
        <sz val="10"/>
        <color rgb="FF000000"/>
        <rFont val="Arial"/>
        <family val="2"/>
        <charset val="1"/>
      </rPr>
      <t xml:space="preserve">Brennwert (H</t>
    </r>
    <r>
      <rPr>
        <vertAlign val="subscript"/>
        <sz val="10"/>
        <color rgb="FF000000"/>
        <rFont val="Arial"/>
        <family val="2"/>
        <charset val="1"/>
      </rPr>
      <t xml:space="preserve">S</t>
    </r>
    <r>
      <rPr>
        <sz val="10"/>
        <color rgb="FF000000"/>
        <rFont val="Arial"/>
        <family val="2"/>
        <charset val="1"/>
      </rPr>
      <t xml:space="preserve">)</t>
    </r>
  </si>
  <si>
    <t xml:space="preserve">PE-Faktor</t>
  </si>
  <si>
    <t xml:space="preserve">Fossil (ja=1)</t>
  </si>
  <si>
    <t xml:space="preserve">CO2 g/kWh</t>
  </si>
  <si>
    <t xml:space="preserve">CO2-Preis, ja=1, nein=0</t>
  </si>
  <si>
    <t xml:space="preserve">Quellen</t>
  </si>
  <si>
    <t xml:space="preserve">l</t>
  </si>
  <si>
    <t xml:space="preserve">kWh/l</t>
  </si>
  <si>
    <t xml:space="preserve">EwärmeG</t>
  </si>
  <si>
    <t xml:space="preserve">m³</t>
  </si>
  <si>
    <t xml:space="preserve">kWh/m³</t>
  </si>
  <si>
    <t xml:space="preserve">EnEV 2014 (PE Faktoren)</t>
  </si>
  <si>
    <t xml:space="preserve">SRM</t>
  </si>
  <si>
    <t xml:space="preserve">kWh/SRM</t>
  </si>
  <si>
    <t xml:space="preserve">https://www.tfz.bayern.de/mam/cms08/festbrennstoffe/dateien/heizwerttabellen_holzarten.pdf</t>
  </si>
  <si>
    <t xml:space="preserve">t</t>
  </si>
  <si>
    <t xml:space="preserve">kWh/t</t>
  </si>
  <si>
    <t xml:space="preserve">PV-Strom</t>
  </si>
  <si>
    <t xml:space="preserve">kWh/kWh</t>
  </si>
  <si>
    <t xml:space="preserve">RM</t>
  </si>
  <si>
    <t xml:space="preserve">kWh/RM</t>
  </si>
  <si>
    <t xml:space="preserve">m²</t>
  </si>
  <si>
    <t xml:space="preserve">kWh/m²(/a)</t>
  </si>
  <si>
    <t xml:space="preserve">Anm: Strom ist nur 0,999999 bei Fossil wg. Berechnung Förderung</t>
  </si>
  <si>
    <t xml:space="preserve">https://energie.ch/heizwerte-von-holz/#:~:text=Die%20spezifischen20Heizwerte%20beziehen%20sich,%2C3%20kWh%2Fkg).</t>
  </si>
  <si>
    <t xml:space="preserve">Strom-Verdrängungsmix</t>
  </si>
  <si>
    <t xml:space="preserve">Quelle CO2 Strom: UBA 2022</t>
  </si>
  <si>
    <t xml:space="preserve">WP-Strom</t>
  </si>
  <si>
    <t xml:space="preserve">weiterer Betriebsstoff 2</t>
  </si>
  <si>
    <t xml:space="preserve">weiterer Betriebsstoff 3</t>
  </si>
  <si>
    <t xml:space="preserve">weiterer Betriebsstoff 4</t>
  </si>
  <si>
    <t xml:space="preserve">2. Kenndaten Anlagen</t>
  </si>
  <si>
    <t xml:space="preserve">Wirkungsgrade</t>
  </si>
  <si>
    <t xml:space="preserve">Anlagentypen </t>
  </si>
  <si>
    <t xml:space="preserve">vor 1980</t>
  </si>
  <si>
    <t xml:space="preserve">1980-1989</t>
  </si>
  <si>
    <t xml:space="preserve">1988-1994</t>
  </si>
  <si>
    <t xml:space="preserve">1995-2001</t>
  </si>
  <si>
    <t xml:space="preserve">2002-2010</t>
  </si>
  <si>
    <t xml:space="preserve">nach 2010</t>
  </si>
  <si>
    <t xml:space="preserve">https://www.baunetzwissen.de/heizung/fachwissen/heizkessel/wirkungs--und-nutzungsgrade-von-kesseln-161184</t>
  </si>
  <si>
    <t xml:space="preserve">https://www.buderus.de/de/produkte/catalogue/buderus-produkte-fur-ihr-haus/warmeerzeuger/gasheizung/8087_logamax-plus-gb192i</t>
  </si>
  <si>
    <t xml:space="preserve">https://www.vaillant.de/heizung/produkte/ol-brennwertkessel-icovit-exclusiv-1090.html</t>
  </si>
  <si>
    <t xml:space="preserve">https://www.fiw-muenchen.de/media/pdf/wtag2012/Vortrag-01-TG.pdf</t>
  </si>
  <si>
    <t xml:space="preserve">https://www.energie-fachberater.de/expertenrat/expertenrat-wirkungsgrad-oelheizung-1414418105.php</t>
  </si>
  <si>
    <t xml:space="preserve">https://d-nb.info/1187782025/34</t>
  </si>
  <si>
    <t xml:space="preserve">https://datenbank.fnr.de/produkte/bioenergie/hackschnitzelkessel</t>
  </si>
  <si>
    <t xml:space="preserve">https://www.energie-lexikon.info/pelletheizung.html</t>
  </si>
  <si>
    <t xml:space="preserve">https://datenbank.fnr.de/produkte/bioenergie/pelletkessel</t>
  </si>
  <si>
    <t xml:space="preserve">https://de.wikipedia.org/wiki/W%C3%A4rmepumpe#Leistungszahl_und_G%C3%BCtegrad</t>
  </si>
  <si>
    <t xml:space="preserve">https://www.kesselheld.de/geothermie-kosten/</t>
  </si>
  <si>
    <t xml:space="preserve">Investitions- und Betriebskosten</t>
  </si>
  <si>
    <t xml:space="preserve">Invest NEU</t>
  </si>
  <si>
    <t xml:space="preserve">Invest ERSATZ f Bestand</t>
  </si>
  <si>
    <t xml:space="preserve">Nutzungsdauer</t>
  </si>
  <si>
    <t xml:space="preserve">nicht implementiert</t>
  </si>
  <si>
    <t xml:space="preserve">Betriebskosten</t>
  </si>
  <si>
    <t xml:space="preserve">Kaminkehrer</t>
  </si>
  <si>
    <t xml:space="preserve">Nutzungsdauer in J
Min. 2, sonst Zirkelbezug
Max. 40, sonst Verschiebung</t>
  </si>
  <si>
    <t xml:space="preserve">Instsetzung %</t>
  </si>
  <si>
    <t xml:space="preserve">Wartung, Instandsetz</t>
  </si>
  <si>
    <t xml:space="preserve">Aufwand Bedienen %</t>
  </si>
  <si>
    <t xml:space="preserve">Kaminkehrer bzw Grundpreis €/a</t>
  </si>
  <si>
    <t xml:space="preserve">wird nur bei Umstieg von fossil berücksichtigt
wichtig:
Einheit hinzufügen!</t>
  </si>
  <si>
    <t xml:space="preserve">https://bafa-sanierungsfahrplan.de/anlagenkosten</t>
  </si>
  <si>
    <t xml:space="preserve">https://www.heizsparer.de/heizung/heizungssysteme/heizungsvergleich/heizungsvergleich-ueberblick</t>
  </si>
  <si>
    <t xml:space="preserve">https://www.energieheld.de/heizung/holzheizung/kosten</t>
  </si>
  <si>
    <t xml:space="preserve">VDI 2067</t>
  </si>
  <si>
    <t xml:space="preserve">20 % bei Tausch (nicht implementiert)</t>
  </si>
  <si>
    <t xml:space="preserve">7.000 Heizungs-tausch/hydr. Abgleich etc. schon mit drin! -&gt;</t>
  </si>
  <si>
    <t xml:space="preserve">BEG</t>
  </si>
  <si>
    <t xml:space="preserve">darum Bestandsersatz deutlich günstiger als Neuinvest</t>
  </si>
  <si>
    <t xml:space="preserve">40 % bei Tausch (nicht implementiert)</t>
  </si>
  <si>
    <t xml:space="preserve">Zusätzlich bei PV-Anlage</t>
  </si>
  <si>
    <t xml:space="preserve">pro kWp</t>
  </si>
  <si>
    <t xml:space="preserve">h</t>
  </si>
  <si>
    <t xml:space="preserve">=</t>
  </si>
  <si>
    <t xml:space="preserve">€/kWh</t>
  </si>
  <si>
    <t xml:space="preserve">Investitionskosten pro kWh zusätzlich zur WP</t>
  </si>
  <si>
    <t xml:space="preserve">Tab. Verschoben in (Waermenetz)</t>
  </si>
  <si>
    <t xml:space="preserve">Diese Tabelle wird durch 2a. Oder 2b. überschrieben!</t>
  </si>
  <si>
    <t xml:space="preserve">(3. Für Rechner notwendig)</t>
  </si>
  <si>
    <t xml:space="preserve">Nahwärmenetzzusammensetzung (Rechner)</t>
  </si>
  <si>
    <t xml:space="preserve">Diese Werte werden verwendet! → 2a. Abweichendes Wärmenetz überschreibt die Werte der Standard-Zusammensetzung (hier drüber)</t>
  </si>
  <si>
    <t xml:space="preserve">EE-Anteil</t>
  </si>
  <si>
    <t xml:space="preserve">Inflation</t>
  </si>
  <si>
    <t xml:space="preserve">Dieser Wert wird genutzt, falls in 2b. Energiepreisänderungen nichts anderes eingetragen</t>
  </si>
  <si>
    <t xml:space="preserve">Dieser Wert wird für die Berechnung genutzt!</t>
  </si>
  <si>
    <t xml:space="preserve">Baujahrklassen:</t>
  </si>
  <si>
    <t xml:space="preserve">unbestimmt</t>
  </si>
  <si>
    <t xml:space="preserve">Standard-PV-Unterstützung</t>
  </si>
  <si>
    <t xml:space="preserve">Für zutreffende Anlagen</t>
  </si>
  <si>
    <t xml:space="preserve">Anlagen-ID für Verschiebungen und Sverweise:</t>
  </si>
  <si>
    <t xml:space="preserve">PV ja1/nein0</t>
  </si>
  <si>
    <t xml:space="preserve">nichts</t>
  </si>
  <si>
    <t xml:space="preserve">Nahwärme</t>
  </si>
  <si>
    <t xml:space="preserve">Luft-WP mit PV-Unterstützung</t>
  </si>
  <si>
    <t xml:space="preserve">Sole-Wasser-WP</t>
  </si>
  <si>
    <t xml:space="preserve">Sole-Wasser-WP mit PV-Unterstützung</t>
  </si>
  <si>
    <t xml:space="preserve">Brennstoffzelle</t>
  </si>
  <si>
    <t xml:space="preserve">Luft-WP mit bestehender PV</t>
  </si>
  <si>
    <t xml:space="preserve">weiterer Anlagentyp2</t>
  </si>
  <si>
    <t xml:space="preserve">weiterer Anlagentyp3</t>
  </si>
  <si>
    <t xml:space="preserve">weiterer Anlagentyp4</t>
  </si>
  <si>
    <t xml:space="preserve">Auswahlmöglichkeiten ja/nein</t>
  </si>
  <si>
    <t xml:space="preserve">ja</t>
  </si>
  <si>
    <t xml:space="preserve">nein</t>
  </si>
  <si>
    <t xml:space="preserve">Nahwärmenetzzusammensetzung (Standard)</t>
  </si>
  <si>
    <t xml:space="preserve">Anschluss/Invest</t>
  </si>
  <si>
    <t xml:space="preserve">Anschluss per se</t>
  </si>
  <si>
    <t xml:space="preserve">Heizkörpertausch</t>
  </si>
  <si>
    <t xml:space="preserve">Heizkörpertausch Förderung</t>
  </si>
  <si>
    <t xml:space="preserve">Grundpreis ges</t>
  </si>
  <si>
    <t xml:space="preserve">Am besten nur die gelben Eingabefelder verändern!</t>
  </si>
  <si>
    <t xml:space="preserve">Der Rest funktioniert in der Regel automatisch.</t>
  </si>
  <si>
    <t xml:space="preserve">Auswahl Entwicklungsszenario</t>
  </si>
  <si>
    <t xml:space="preserve">mit lineraer Preissteigerung</t>
  </si>
  <si>
    <t xml:space="preserve">-&gt; 2b. Ergänzungen KSA, D6 überschreibt die obige Auswahl, falls abweichend!</t>
  </si>
  <si>
    <t xml:space="preserve">Jahr</t>
  </si>
  <si>
    <t xml:space="preserve">[-]</t>
  </si>
  <si>
    <t xml:space="preserve">Falls in "2b. Energiepreisanpassung" abweichend:</t>
  </si>
  <si>
    <t xml:space="preserve">Nummer</t>
  </si>
  <si>
    <t xml:space="preserve">Quelle</t>
  </si>
  <si>
    <t xml:space="preserve">Energiepreise für Bezugsjahr</t>
  </si>
  <si>
    <t xml:space="preserve">NICHT HIER EINGEBEN!</t>
  </si>
  <si>
    <t xml:space="preserve">Auswahl für Energiepreise</t>
  </si>
  <si>
    <t xml:space="preserve">Preissteigerung</t>
  </si>
  <si>
    <t xml:space="preserve">eff. Preissteigerung</t>
  </si>
  <si>
    <t xml:space="preserve">[ct/kWh]</t>
  </si>
  <si>
    <t xml:space="preserve">VERIVOX</t>
  </si>
  <si>
    <t xml:space="preserve">TEXXON</t>
  </si>
  <si>
    <t xml:space="preserve">https://www.carmen-ev.de/service/marktueberblick/marktpreise-energieholz/marktpreisvergleich/</t>
  </si>
  <si>
    <t xml:space="preserve">VERIVOX, Wärmepumpen-Strom</t>
  </si>
  <si>
    <t xml:space="preserve">Fleetcor</t>
  </si>
  <si>
    <t xml:space="preserve">separat</t>
  </si>
  <si>
    <t xml:space="preserve">Anm: es werden dieselben Preissteigerungen angenommen!</t>
  </si>
  <si>
    <t xml:space="preserve">Quellen Preise s. rechts</t>
  </si>
  <si>
    <t xml:space="preserve">Nahwärme s. Betriebstoff- &amp; Anlagendaten!</t>
  </si>
  <si>
    <t xml:space="preserve">CO2-Preis</t>
  </si>
  <si>
    <r>
      <rPr>
        <sz val="10"/>
        <color rgb="FF000000"/>
        <rFont val="Calibri"/>
        <family val="2"/>
        <charset val="1"/>
      </rPr>
      <t xml:space="preserve">[ct/gCO</t>
    </r>
    <r>
      <rPr>
        <vertAlign val="subscript"/>
        <sz val="10"/>
        <color rgb="FF000000"/>
        <rFont val="Calibri"/>
        <family val="2"/>
        <charset val="1"/>
      </rPr>
      <t xml:space="preserve">2</t>
    </r>
    <r>
      <rPr>
        <sz val="10"/>
        <color rgb="FF000000"/>
        <rFont val="Calibri"/>
        <family val="2"/>
        <charset val="1"/>
      </rPr>
      <t xml:space="preserve">]</t>
    </r>
  </si>
  <si>
    <t xml:space="preserve">https://www.bundesregierung.de/breg-de/schwerpunkte/klimaschutz/co2-bepreisung-1673008</t>
  </si>
  <si>
    <t xml:space="preserve">Verbraucherzentrale</t>
  </si>
  <si>
    <t xml:space="preserve">https://www.umweltbundesamt.de/sites/default/files/medien/11850/publikationen/co2-preis_im_gebaeude-_und_verkehrsbereich_effektiv_und_sozialvertraeglich_gestalten_barrierefrei.pdf</t>
  </si>
  <si>
    <t xml:space="preserve">EEG-Umlage</t>
  </si>
  <si>
    <t xml:space="preserve">https://static.agora-energiewende.de/fileadmin2/Projekte/2015/EEG-Kosten-bis-2035/Agora_EEG_Kosten_2035_web_05052015.pdf</t>
  </si>
  <si>
    <t xml:space="preserve">Strompreis Börse</t>
  </si>
  <si>
    <t xml:space="preserve">https://www.bdew.de/media/documents/20200107_BDEW-Strompreisanalyse_Januar_2020.pdf</t>
  </si>
  <si>
    <t xml:space="preserve">ohne Preisänderung</t>
  </si>
  <si>
    <t xml:space="preserve">QUELLEN</t>
  </si>
  <si>
    <t xml:space="preserve">KlimaschutzAgentur im Landkreis Reutlingen gGmbH</t>
  </si>
  <si>
    <t xml:space="preserve">klimaschutzagentur-reutlingen.de</t>
  </si>
  <si>
    <t xml:space="preserve">Hochschule für Forstwirtschaft Rottenburg</t>
  </si>
  <si>
    <t xml:space="preserve">Maximilian Hauschel</t>
  </si>
  <si>
    <t xml:space="preserve">Simon Hummler</t>
  </si>
  <si>
    <t xml:space="preserve">Svenja Ott</t>
  </si>
</sst>
</file>

<file path=xl/styles.xml><?xml version="1.0" encoding="utf-8"?>
<styleSheet xmlns="http://schemas.openxmlformats.org/spreadsheetml/2006/main">
  <numFmts count="27">
    <numFmt numFmtId="164" formatCode="General"/>
    <numFmt numFmtId="165" formatCode="#,##0.00"/>
    <numFmt numFmtId="166" formatCode="General"/>
    <numFmt numFmtId="167" formatCode="#,##0"/>
    <numFmt numFmtId="168" formatCode="@"/>
    <numFmt numFmtId="169" formatCode="0.0"/>
    <numFmt numFmtId="170" formatCode="0"/>
    <numFmt numFmtId="171" formatCode="dd/mm/yyyy"/>
    <numFmt numFmtId="172" formatCode="#,##0.00&quot; €&quot;"/>
    <numFmt numFmtId="173" formatCode="#,##0.00&quot; t/a&quot;"/>
    <numFmt numFmtId="174" formatCode="#,##0&quot; g/kWh&quot;"/>
    <numFmt numFmtId="175" formatCode="0\ %"/>
    <numFmt numFmtId="176" formatCode="0.0%"/>
    <numFmt numFmtId="177" formatCode="#,##0.00&quot; ct/kWh&quot;"/>
    <numFmt numFmtId="178" formatCode="&quot;+ &quot;0.0\ %;\-0.0\ %"/>
    <numFmt numFmtId="179" formatCode="&quot;+ &quot;#,##0.00&quot; €&quot;;&quot;- &quot;#,##0.00&quot; €&quot;"/>
    <numFmt numFmtId="180" formatCode="0.00\ %"/>
    <numFmt numFmtId="181" formatCode="#,##0&quot; €&quot;"/>
    <numFmt numFmtId="182" formatCode="#,##0.000&quot; €&quot;"/>
    <numFmt numFmtId="183" formatCode="0.00"/>
    <numFmt numFmtId="184" formatCode="#,##0.00\ _€"/>
    <numFmt numFmtId="185" formatCode="#,##0.000"/>
    <numFmt numFmtId="186" formatCode="#,##0.0"/>
    <numFmt numFmtId="187" formatCode="#,##0&quot; €&quot;;\-#,##0&quot; €&quot;"/>
    <numFmt numFmtId="188" formatCode="0.0000"/>
    <numFmt numFmtId="189" formatCode="#,##0.00000"/>
    <numFmt numFmtId="190" formatCode="#,##0.0000"/>
  </numFmts>
  <fonts count="103">
    <font>
      <sz val="11"/>
      <color rgb="FF000000"/>
      <name val="Calibri"/>
      <family val="0"/>
      <charset val="1"/>
    </font>
    <font>
      <sz val="10"/>
      <name val="Arial"/>
      <family val="0"/>
    </font>
    <font>
      <sz val="10"/>
      <name val="Arial"/>
      <family val="0"/>
    </font>
    <font>
      <sz val="10"/>
      <name val="Arial"/>
      <family val="0"/>
    </font>
    <font>
      <sz val="11"/>
      <color rgb="FF000000"/>
      <name val="Century Gothic"/>
      <family val="2"/>
      <charset val="1"/>
    </font>
    <font>
      <sz val="12"/>
      <color rgb="FF000000"/>
      <name val="Century Gothic"/>
      <family val="2"/>
      <charset val="1"/>
    </font>
    <font>
      <sz val="8"/>
      <color rgb="FF000000"/>
      <name val="Century Gothic"/>
      <family val="2"/>
      <charset val="1"/>
    </font>
    <font>
      <sz val="10"/>
      <name val="Century Gothic"/>
      <family val="2"/>
      <charset val="1"/>
    </font>
    <font>
      <sz val="10"/>
      <color rgb="FF000000"/>
      <name val="Century Gothic"/>
      <family val="2"/>
      <charset val="1"/>
    </font>
    <font>
      <b val="true"/>
      <sz val="11"/>
      <color rgb="FF000000"/>
      <name val="Century Gothic"/>
      <family val="2"/>
      <charset val="1"/>
    </font>
    <font>
      <i val="true"/>
      <sz val="9"/>
      <color rgb="FF000000"/>
      <name val="Century Gothic"/>
      <family val="2"/>
      <charset val="1"/>
    </font>
    <font>
      <sz val="12"/>
      <name val="Century Gothic"/>
      <family val="2"/>
      <charset val="1"/>
    </font>
    <font>
      <b val="true"/>
      <sz val="8"/>
      <color rgb="FF000000"/>
      <name val="Century Gothic"/>
      <family val="2"/>
      <charset val="1"/>
    </font>
    <font>
      <i val="true"/>
      <sz val="8"/>
      <color rgb="FF000000"/>
      <name val="Century Gothic"/>
      <family val="2"/>
      <charset val="1"/>
    </font>
    <font>
      <b val="true"/>
      <i val="true"/>
      <sz val="8"/>
      <color rgb="FF000000"/>
      <name val="Century Gothic"/>
      <family val="2"/>
      <charset val="1"/>
    </font>
    <font>
      <b val="true"/>
      <sz val="10"/>
      <name val="Century Gothic"/>
      <family val="2"/>
      <charset val="1"/>
    </font>
    <font>
      <b val="true"/>
      <sz val="12"/>
      <color rgb="FF000000"/>
      <name val="Century Gothic"/>
      <family val="2"/>
      <charset val="1"/>
    </font>
    <font>
      <b val="true"/>
      <sz val="8"/>
      <name val="Century Gothic"/>
      <family val="2"/>
      <charset val="1"/>
    </font>
    <font>
      <i val="true"/>
      <sz val="12"/>
      <color rgb="FF000000"/>
      <name val="Century Gothic"/>
      <family val="2"/>
      <charset val="1"/>
    </font>
    <font>
      <i val="true"/>
      <sz val="11"/>
      <color rgb="FF000000"/>
      <name val="Century Gothic"/>
      <family val="2"/>
      <charset val="1"/>
    </font>
    <font>
      <sz val="9"/>
      <color rgb="FF000000"/>
      <name val="Century Gothic"/>
      <family val="2"/>
      <charset val="1"/>
    </font>
    <font>
      <sz val="8"/>
      <name val="Century Gothic"/>
      <family val="2"/>
      <charset val="1"/>
    </font>
    <font>
      <i val="true"/>
      <vertAlign val="subscript"/>
      <sz val="8"/>
      <color rgb="FF000000"/>
      <name val="Century Gothic"/>
      <family val="2"/>
      <charset val="1"/>
    </font>
    <font>
      <i val="true"/>
      <sz val="8"/>
      <color rgb="FF666666"/>
      <name val="Century Gothic"/>
      <family val="2"/>
      <charset val="1"/>
    </font>
    <font>
      <i val="true"/>
      <sz val="12"/>
      <color rgb="FF666666"/>
      <name val="Century Gothic"/>
      <family val="2"/>
      <charset val="1"/>
    </font>
    <font>
      <i val="true"/>
      <sz val="11"/>
      <color rgb="FF666666"/>
      <name val="Century Gothic"/>
      <family val="2"/>
      <charset val="1"/>
    </font>
    <font>
      <i val="true"/>
      <sz val="8"/>
      <color rgb="FF808080"/>
      <name val="Century Gothic"/>
      <family val="2"/>
      <charset val="1"/>
    </font>
    <font>
      <b val="true"/>
      <i val="true"/>
      <sz val="8"/>
      <color rgb="FF666666"/>
      <name val="Century Gothic"/>
      <family val="2"/>
      <charset val="1"/>
    </font>
    <font>
      <sz val="8"/>
      <color theme="2"/>
      <name val="Century Gothic"/>
      <family val="2"/>
      <charset val="1"/>
    </font>
    <font>
      <b val="true"/>
      <sz val="11"/>
      <color theme="2"/>
      <name val="Century Gothic"/>
      <family val="2"/>
      <charset val="1"/>
    </font>
    <font>
      <b val="true"/>
      <sz val="9"/>
      <color rgb="FF000000"/>
      <name val="Century Gothic"/>
      <family val="2"/>
      <charset val="1"/>
    </font>
    <font>
      <sz val="11"/>
      <color theme="0"/>
      <name val="Century Gothic"/>
      <family val="2"/>
      <charset val="1"/>
    </font>
    <font>
      <sz val="11"/>
      <color theme="1"/>
      <name val="Century Gothic"/>
      <family val="2"/>
      <charset val="1"/>
    </font>
    <font>
      <sz val="11"/>
      <name val="Century Gothic"/>
      <family val="2"/>
      <charset val="1"/>
    </font>
    <font>
      <sz val="11"/>
      <color theme="1" tint="0.3499"/>
      <name val="Century Gothic"/>
      <family val="2"/>
      <charset val="1"/>
    </font>
    <font>
      <sz val="11"/>
      <color rgb="FFFFFFFF"/>
      <name val="Century Gothic"/>
      <family val="2"/>
      <charset val="1"/>
    </font>
    <font>
      <sz val="11"/>
      <color rgb="FFC9211E"/>
      <name val="Century Gothic"/>
      <family val="2"/>
      <charset val="1"/>
    </font>
    <font>
      <sz val="8"/>
      <color rgb="FF000000"/>
      <name val="Century Gothic"/>
      <family val="2"/>
    </font>
    <font>
      <sz val="9"/>
      <color rgb="FF000000"/>
      <name val="Arial"/>
      <family val="2"/>
    </font>
    <font>
      <sz val="10"/>
      <color rgb="FF000000"/>
      <name val="Century Gothic"/>
      <family val="2"/>
    </font>
    <font>
      <sz val="9"/>
      <color rgb="FF000000"/>
      <name val="Century Gothic"/>
      <family val="2"/>
    </font>
    <font>
      <sz val="9"/>
      <color rgb="FF595959"/>
      <name val="Century Gothic"/>
      <family val="2"/>
    </font>
    <font>
      <sz val="8"/>
      <color rgb="FF595959"/>
      <name val="Century Gothic"/>
      <family val="2"/>
    </font>
    <font>
      <b val="true"/>
      <i val="true"/>
      <sz val="12"/>
      <color rgb="FF000000"/>
      <name val="Century Gothic"/>
      <family val="2"/>
      <charset val="1"/>
    </font>
    <font>
      <i val="true"/>
      <sz val="12"/>
      <color rgb="FFA5A5A5"/>
      <name val="Century Gothic"/>
      <family val="2"/>
      <charset val="1"/>
    </font>
    <font>
      <sz val="6"/>
      <color rgb="FF000000"/>
      <name val="Century Gothic"/>
      <family val="2"/>
      <charset val="1"/>
    </font>
    <font>
      <b val="true"/>
      <sz val="11"/>
      <color rgb="FF000000"/>
      <name val="Calibri"/>
      <family val="2"/>
      <charset val="1"/>
    </font>
    <font>
      <i val="true"/>
      <sz val="8"/>
      <name val="Century Gothic"/>
      <family val="2"/>
      <charset val="1"/>
    </font>
    <font>
      <i val="true"/>
      <sz val="11"/>
      <color rgb="FF000000"/>
      <name val="Calibri"/>
      <family val="2"/>
      <charset val="1"/>
    </font>
    <font>
      <b val="true"/>
      <sz val="20"/>
      <name val="Century Gothic"/>
      <family val="2"/>
      <charset val="1"/>
    </font>
    <font>
      <sz val="8"/>
      <color rgb="FF808080"/>
      <name val="Century Gothic"/>
      <family val="2"/>
      <charset val="1"/>
    </font>
    <font>
      <i val="true"/>
      <sz val="12"/>
      <color rgb="FF808080"/>
      <name val="Century Gothic"/>
      <family val="2"/>
      <charset val="1"/>
    </font>
    <font>
      <b val="true"/>
      <i val="true"/>
      <sz val="8"/>
      <color rgb="FF808080"/>
      <name val="Century Gothic"/>
      <family val="2"/>
      <charset val="1"/>
    </font>
    <font>
      <i val="true"/>
      <sz val="11"/>
      <color rgb="FF808080"/>
      <name val="Calibri"/>
      <family val="2"/>
      <charset val="1"/>
    </font>
    <font>
      <sz val="8"/>
      <color rgb="FFA6A6A6"/>
      <name val="Century Gothic"/>
      <family val="2"/>
      <charset val="1"/>
    </font>
    <font>
      <i val="true"/>
      <sz val="8"/>
      <color theme="2" tint="-0.25"/>
      <name val="Century Gothic"/>
      <family val="2"/>
      <charset val="1"/>
    </font>
    <font>
      <i val="true"/>
      <sz val="12"/>
      <color theme="2" tint="-0.25"/>
      <name val="Century Gothic"/>
      <family val="2"/>
      <charset val="1"/>
    </font>
    <font>
      <i val="true"/>
      <sz val="11"/>
      <color theme="2" tint="-0.25"/>
      <name val="Calibri"/>
      <family val="2"/>
      <charset val="1"/>
    </font>
    <font>
      <sz val="12"/>
      <color rgb="FF808080"/>
      <name val="Century Gothic"/>
      <family val="2"/>
      <charset val="1"/>
    </font>
    <font>
      <b val="true"/>
      <sz val="8"/>
      <color rgb="FF808080"/>
      <name val="Century Gothic"/>
      <family val="2"/>
      <charset val="1"/>
    </font>
    <font>
      <sz val="8"/>
      <color theme="6"/>
      <name val="Century Gothic"/>
      <family val="2"/>
      <charset val="1"/>
    </font>
    <font>
      <i val="true"/>
      <sz val="10"/>
      <color rgb="FFAEAAAA"/>
      <name val="Century Gothic"/>
      <family val="2"/>
      <charset val="1"/>
    </font>
    <font>
      <b val="true"/>
      <sz val="15"/>
      <color rgb="FF000000"/>
      <name val="Century Gothic"/>
      <family val="2"/>
      <charset val="1"/>
    </font>
    <font>
      <b val="true"/>
      <sz val="10"/>
      <color rgb="FF000000"/>
      <name val="Century Gothic"/>
      <family val="2"/>
      <charset val="1"/>
    </font>
    <font>
      <i val="true"/>
      <sz val="10"/>
      <color theme="2" tint="-0.25"/>
      <name val="Century Gothic"/>
      <family val="2"/>
      <charset val="1"/>
    </font>
    <font>
      <b val="true"/>
      <i val="true"/>
      <sz val="10"/>
      <color theme="2" tint="-0.25"/>
      <name val="Century Gothic"/>
      <family val="2"/>
      <charset val="1"/>
    </font>
    <font>
      <i val="true"/>
      <sz val="11"/>
      <color theme="2" tint="-0.25"/>
      <name val="Century Gothic"/>
      <family val="2"/>
      <charset val="1"/>
    </font>
    <font>
      <i val="true"/>
      <sz val="10"/>
      <color rgb="FF000000"/>
      <name val="Century Gothic"/>
      <family val="2"/>
      <charset val="1"/>
    </font>
    <font>
      <i val="true"/>
      <sz val="10"/>
      <color rgb="FFB2B2B2"/>
      <name val="Century Gothic"/>
      <family val="2"/>
      <charset val="1"/>
    </font>
    <font>
      <b val="true"/>
      <sz val="10"/>
      <color rgb="FF808080"/>
      <name val="Century Gothic"/>
      <family val="2"/>
      <charset val="1"/>
    </font>
    <font>
      <sz val="10"/>
      <color rgb="FF808080"/>
      <name val="Century Gothic"/>
      <family val="2"/>
      <charset val="1"/>
    </font>
    <font>
      <sz val="11"/>
      <color rgb="FF808080"/>
      <name val="Calibri"/>
      <family val="2"/>
      <charset val="1"/>
    </font>
    <font>
      <sz val="11"/>
      <color rgb="FF808080"/>
      <name val="Century Gothic"/>
      <family val="2"/>
      <charset val="1"/>
    </font>
    <font>
      <sz val="10"/>
      <color theme="2" tint="-0.25"/>
      <name val="Century Gothic"/>
      <family val="2"/>
      <charset val="1"/>
    </font>
    <font>
      <b val="true"/>
      <i val="true"/>
      <sz val="10"/>
      <color theme="1"/>
      <name val="Century Gothic"/>
      <family val="2"/>
      <charset val="1"/>
    </font>
    <font>
      <b val="true"/>
      <i val="true"/>
      <sz val="11"/>
      <color rgb="FF000000"/>
      <name val="Century Gothic"/>
      <family val="2"/>
      <charset val="1"/>
    </font>
    <font>
      <b val="true"/>
      <i val="true"/>
      <sz val="18"/>
      <color rgb="FF000000"/>
      <name val="Century Gothic"/>
      <family val="2"/>
      <charset val="1"/>
    </font>
    <font>
      <b val="true"/>
      <i val="true"/>
      <sz val="10"/>
      <color rgb="FF000000"/>
      <name val="Century Gothic"/>
      <family val="2"/>
      <charset val="1"/>
    </font>
    <font>
      <b val="true"/>
      <sz val="18"/>
      <color rgb="FF000000"/>
      <name val="Century Gothic"/>
      <family val="2"/>
      <charset val="1"/>
    </font>
    <font>
      <sz val="10"/>
      <color rgb="FF000000"/>
      <name val="Arial"/>
      <family val="2"/>
      <charset val="1"/>
    </font>
    <font>
      <vertAlign val="subscript"/>
      <sz val="10"/>
      <color rgb="FF000000"/>
      <name val="Arial"/>
      <family val="2"/>
      <charset val="1"/>
    </font>
    <font>
      <sz val="7"/>
      <color rgb="FF000000"/>
      <name val="Century Gothic"/>
      <family val="2"/>
      <charset val="1"/>
    </font>
    <font>
      <sz val="11"/>
      <color rgb="FF006100"/>
      <name val="Century Gothic"/>
      <family val="2"/>
      <charset val="1"/>
    </font>
    <font>
      <sz val="8"/>
      <color rgb="FF0000FF"/>
      <name val="Century Gothic"/>
      <family val="2"/>
      <charset val="1"/>
    </font>
    <font>
      <sz val="11"/>
      <color rgb="FF9C6500"/>
      <name val="Century Gothic"/>
      <family val="2"/>
      <charset val="1"/>
    </font>
    <font>
      <sz val="11"/>
      <color rgb="FF9C0006"/>
      <name val="Calibri"/>
      <family val="2"/>
      <charset val="1"/>
    </font>
    <font>
      <sz val="11"/>
      <color rgb="FF9C0006"/>
      <name val="Century Gothic"/>
      <family val="2"/>
      <charset val="1"/>
    </font>
    <font>
      <u val="single"/>
      <sz val="8"/>
      <color rgb="FF0000FF"/>
      <name val="Century Gothic"/>
      <family val="2"/>
      <charset val="1"/>
    </font>
    <font>
      <u val="single"/>
      <sz val="8"/>
      <color rgb="FF0563C1"/>
      <name val="Century Gothic"/>
      <family val="2"/>
      <charset val="1"/>
    </font>
    <font>
      <i val="true"/>
      <sz val="8"/>
      <color theme="2" tint="-0.5"/>
      <name val="Century Gothic"/>
      <family val="2"/>
      <charset val="1"/>
    </font>
    <font>
      <b val="true"/>
      <u val="single"/>
      <sz val="8"/>
      <color rgb="FF000000"/>
      <name val="Century Gothic"/>
      <family val="2"/>
      <charset val="1"/>
    </font>
    <font>
      <b val="true"/>
      <i val="true"/>
      <sz val="8"/>
      <color theme="2" tint="-0.5"/>
      <name val="Century Gothic"/>
      <family val="2"/>
      <charset val="1"/>
    </font>
    <font>
      <b val="true"/>
      <i val="true"/>
      <sz val="8"/>
      <color theme="2" tint="-0.75"/>
      <name val="Century Gothic"/>
      <family val="2"/>
      <charset val="1"/>
    </font>
    <font>
      <sz val="8"/>
      <color rgb="FFAFABAB"/>
      <name val="Century Gothic"/>
      <family val="2"/>
      <charset val="1"/>
    </font>
    <font>
      <sz val="10"/>
      <color rgb="FFAFABAB"/>
      <name val="Century Gothic"/>
      <family val="2"/>
      <charset val="1"/>
    </font>
    <font>
      <b val="true"/>
      <sz val="12"/>
      <color rgb="FFFF0000"/>
      <name val="Century Gothic"/>
      <family val="2"/>
      <charset val="1"/>
    </font>
    <font>
      <i val="true"/>
      <sz val="11"/>
      <color theme="2" tint="-0.5"/>
      <name val="Century Gothic"/>
      <family val="2"/>
      <charset val="1"/>
    </font>
    <font>
      <i val="true"/>
      <sz val="9"/>
      <color theme="2" tint="-0.5"/>
      <name val="Century Gothic"/>
      <family val="2"/>
      <charset val="1"/>
    </font>
    <font>
      <i val="true"/>
      <sz val="11"/>
      <color theme="2" tint="-0.5"/>
      <name val="Calibri"/>
      <family val="2"/>
      <charset val="1"/>
    </font>
    <font>
      <sz val="10"/>
      <color rgb="FF000000"/>
      <name val="Calibri"/>
      <family val="2"/>
      <charset val="1"/>
    </font>
    <font>
      <vertAlign val="subscript"/>
      <sz val="10"/>
      <color rgb="FF000000"/>
      <name val="Calibri"/>
      <family val="2"/>
      <charset val="1"/>
    </font>
    <font>
      <b val="true"/>
      <i val="true"/>
      <sz val="11"/>
      <color theme="2" tint="-0.5"/>
      <name val="Century Gothic"/>
      <family val="2"/>
      <charset val="1"/>
    </font>
    <font>
      <i val="true"/>
      <sz val="11"/>
      <color rgb="FFEEEEEE"/>
      <name val="Century Gothic"/>
      <family val="2"/>
      <charset val="1"/>
    </font>
  </fonts>
  <fills count="44">
    <fill>
      <patternFill patternType="none"/>
    </fill>
    <fill>
      <patternFill patternType="gray125"/>
    </fill>
    <fill>
      <patternFill patternType="solid">
        <fgColor rgb="FFFFC7CE"/>
        <bgColor rgb="FFD9D9D9"/>
      </patternFill>
    </fill>
    <fill>
      <patternFill patternType="solid">
        <fgColor rgb="FFFFFFFF"/>
        <bgColor rgb="FFF2F2F2"/>
      </patternFill>
    </fill>
    <fill>
      <patternFill patternType="solid">
        <fgColor rgb="FFDDDDDD"/>
        <bgColor rgb="FFD9D9D9"/>
      </patternFill>
    </fill>
    <fill>
      <patternFill patternType="solid">
        <fgColor rgb="FFFFFFD7"/>
        <bgColor rgb="FFFFFFCC"/>
      </patternFill>
    </fill>
    <fill>
      <patternFill patternType="solid">
        <fgColor rgb="FFDAE3F3"/>
        <bgColor rgb="FFDEEBF7"/>
      </patternFill>
    </fill>
    <fill>
      <patternFill patternType="solid">
        <fgColor rgb="FFF2F2F2"/>
        <bgColor rgb="FFEEEEEE"/>
      </patternFill>
    </fill>
    <fill>
      <patternFill patternType="solid">
        <fgColor rgb="FFFFFFCC"/>
        <bgColor rgb="FFFFFFD7"/>
      </patternFill>
    </fill>
    <fill>
      <patternFill patternType="solid">
        <fgColor rgb="FFBFBFBF"/>
        <bgColor rgb="FFB2B5CE"/>
      </patternFill>
    </fill>
    <fill>
      <patternFill patternType="solid">
        <fgColor rgb="FFEEEEEE"/>
        <bgColor rgb="FFF2F2F2"/>
      </patternFill>
    </fill>
    <fill>
      <patternFill patternType="solid">
        <fgColor theme="2"/>
        <bgColor rgb="FFEEEEEE"/>
      </patternFill>
    </fill>
    <fill>
      <patternFill patternType="solid">
        <fgColor rgb="FFFFBF00"/>
        <bgColor rgb="FFFFC000"/>
      </patternFill>
    </fill>
    <fill>
      <patternFill patternType="solid">
        <fgColor theme="7" tint="0.3999"/>
        <bgColor rgb="FFFFE699"/>
      </patternFill>
    </fill>
    <fill>
      <patternFill patternType="solid">
        <fgColor rgb="FFB4C7DC"/>
        <bgColor rgb="FFBFBFBF"/>
      </patternFill>
    </fill>
    <fill>
      <patternFill patternType="darkGray">
        <fgColor rgb="FF2368BA"/>
        <bgColor rgb="FF1665B6"/>
      </patternFill>
    </fill>
    <fill>
      <patternFill patternType="solid">
        <fgColor rgb="FFE8F2A1"/>
        <bgColor rgb="FFFFE699"/>
      </patternFill>
    </fill>
    <fill>
      <patternFill patternType="solid">
        <fgColor rgb="FF71B647"/>
        <bgColor rgb="FF5DB61E"/>
      </patternFill>
    </fill>
    <fill>
      <patternFill patternType="solid">
        <fgColor rgb="FFFF0000"/>
        <bgColor rgb="FFE12311"/>
      </patternFill>
    </fill>
    <fill>
      <patternFill patternType="solid">
        <fgColor rgb="FFFF8000"/>
        <bgColor rgb="FFFF860D"/>
      </patternFill>
    </fill>
    <fill>
      <patternFill patternType="solid">
        <fgColor rgb="FF00B050"/>
        <bgColor rgb="FF00A933"/>
      </patternFill>
    </fill>
    <fill>
      <patternFill patternType="solid">
        <fgColor rgb="FFFFFF00"/>
        <bgColor rgb="FFFFD966"/>
      </patternFill>
    </fill>
    <fill>
      <patternFill patternType="solid">
        <fgColor rgb="FF82D417"/>
        <bgColor rgb="FF81D41A"/>
      </patternFill>
    </fill>
    <fill>
      <patternFill patternType="mediumGray">
        <fgColor rgb="FF2368BA"/>
        <bgColor rgb="FF1665B6"/>
      </patternFill>
    </fill>
    <fill>
      <patternFill patternType="solid">
        <fgColor rgb="FF158466"/>
        <bgColor rgb="FF0E8044"/>
      </patternFill>
    </fill>
    <fill>
      <patternFill patternType="solid">
        <fgColor rgb="FF453059"/>
        <bgColor rgb="FF595959"/>
      </patternFill>
    </fill>
    <fill>
      <patternFill patternType="solid">
        <fgColor rgb="FF800080"/>
        <bgColor rgb="FF9C0006"/>
      </patternFill>
    </fill>
    <fill>
      <patternFill patternType="solid">
        <fgColor theme="9" tint="0.5999"/>
        <bgColor rgb="FFD9D9D9"/>
      </patternFill>
    </fill>
    <fill>
      <patternFill patternType="solid">
        <fgColor rgb="FF6B5D6C"/>
        <bgColor rgb="FF666666"/>
      </patternFill>
    </fill>
    <fill>
      <patternFill patternType="solid">
        <fgColor rgb="FFAFD095"/>
        <bgColor rgb="FFC5E0B4"/>
      </patternFill>
    </fill>
    <fill>
      <patternFill patternType="mediumGray">
        <fgColor rgb="FF0E8044"/>
        <bgColor rgb="FF158466"/>
      </patternFill>
    </fill>
    <fill>
      <patternFill patternType="solid">
        <fgColor rgb="FFB2B5CE"/>
        <bgColor rgb="FFB2B2B2"/>
      </patternFill>
    </fill>
    <fill>
      <patternFill patternType="darkGray">
        <fgColor rgb="FFFFC400"/>
        <bgColor rgb="FFFFC000"/>
      </patternFill>
    </fill>
    <fill>
      <patternFill patternType="solid">
        <fgColor rgb="FF69549B"/>
        <bgColor rgb="FF6B5D6C"/>
      </patternFill>
    </fill>
    <fill>
      <patternFill patternType="solid">
        <fgColor rgb="FFFF860D"/>
        <bgColor rgb="FFFF8000"/>
      </patternFill>
    </fill>
    <fill>
      <patternFill patternType="solid">
        <fgColor rgb="FFFFB66C"/>
        <bgColor rgb="FFFFD966"/>
      </patternFill>
    </fill>
    <fill>
      <patternFill patternType="solid">
        <fgColor theme="7" tint="0.5999"/>
        <bgColor rgb="FFE8F2A1"/>
      </patternFill>
    </fill>
    <fill>
      <patternFill patternType="solid">
        <fgColor theme="7"/>
        <bgColor rgb="FFFFBF00"/>
      </patternFill>
    </fill>
    <fill>
      <patternFill patternType="solid">
        <fgColor rgb="FFA6A6A6"/>
        <bgColor rgb="FFA5A5A5"/>
      </patternFill>
    </fill>
    <fill>
      <patternFill patternType="solid">
        <fgColor rgb="FFDEEBF7"/>
        <bgColor rgb="FFDAE3F3"/>
      </patternFill>
    </fill>
    <fill>
      <patternFill patternType="solid">
        <fgColor theme="0" tint="-0.15"/>
        <bgColor rgb="FFDDDDDD"/>
      </patternFill>
    </fill>
    <fill>
      <patternFill patternType="solid">
        <fgColor rgb="FF00A933"/>
        <bgColor rgb="FF00B050"/>
      </patternFill>
    </fill>
    <fill>
      <patternFill patternType="solid">
        <fgColor rgb="FF81D41A"/>
        <bgColor rgb="FF82D417"/>
      </patternFill>
    </fill>
    <fill>
      <patternFill patternType="solid">
        <fgColor rgb="FF999999"/>
        <bgColor rgb="FFA5A5A5"/>
      </patternFill>
    </fill>
  </fills>
  <borders count="8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diagonal/>
    </border>
    <border diagonalUp="false" diagonalDown="false">
      <left/>
      <right style="hair"/>
      <top/>
      <bottom/>
      <diagonal/>
    </border>
    <border diagonalUp="false" diagonalDown="false">
      <left style="hair"/>
      <right/>
      <top/>
      <bottom style="hair"/>
      <diagonal/>
    </border>
    <border diagonalUp="false" diagonalDown="false">
      <left/>
      <right/>
      <top style="hair"/>
      <bottom style="hair"/>
      <diagonal/>
    </border>
    <border diagonalUp="false" diagonalDown="false">
      <left/>
      <right style="hair"/>
      <top/>
      <bottom style="hair"/>
      <diagonal/>
    </border>
    <border diagonalUp="false" diagonalDown="false">
      <left style="thin"/>
      <right style="hair"/>
      <top style="thin"/>
      <bottom style="hair"/>
      <diagonal/>
    </border>
    <border diagonalUp="false" diagonalDown="false">
      <left style="hair"/>
      <right/>
      <top style="thin"/>
      <bottom style="hair"/>
      <diagonal/>
    </border>
    <border diagonalUp="false" diagonalDown="false">
      <left style="thin"/>
      <right style="hair"/>
      <top style="thin"/>
      <bottom/>
      <diagonal/>
    </border>
    <border diagonalUp="false" diagonalDown="false">
      <left/>
      <right/>
      <top style="thin"/>
      <bottom/>
      <diagonal/>
    </border>
    <border diagonalUp="false" diagonalDown="false">
      <left style="hair"/>
      <right style="thin"/>
      <top style="thin"/>
      <bottom/>
      <diagonal/>
    </border>
    <border diagonalUp="false" diagonalDown="false">
      <left/>
      <right style="hair"/>
      <top style="thin"/>
      <bottom style="hair"/>
      <diagonal/>
    </border>
    <border diagonalUp="false" diagonalDown="false">
      <left style="hair"/>
      <right style="thin"/>
      <top style="thin"/>
      <bottom style="hair"/>
      <diagonal/>
    </border>
    <border diagonalUp="false" diagonalDown="false">
      <left style="thin"/>
      <right style="hair"/>
      <top style="hair"/>
      <bottom style="hair"/>
      <diagonal/>
    </border>
    <border diagonalUp="false" diagonalDown="false">
      <left style="hair"/>
      <right/>
      <top style="hair"/>
      <bottom style="hair"/>
      <diagonal/>
    </border>
    <border diagonalUp="false" diagonalDown="false">
      <left style="thin"/>
      <right style="hair"/>
      <top/>
      <bottom/>
      <diagonal/>
    </border>
    <border diagonalUp="false" diagonalDown="false">
      <left style="hair"/>
      <right style="thin"/>
      <top/>
      <bottom/>
      <diagonal/>
    </border>
    <border diagonalUp="false" diagonalDown="false">
      <left/>
      <right style="hair"/>
      <top style="hair"/>
      <bottom style="hair"/>
      <diagonal/>
    </border>
    <border diagonalUp="false" diagonalDown="false">
      <left style="hair"/>
      <right style="thin"/>
      <top style="hair"/>
      <bottom style="hair"/>
      <diagonal/>
    </border>
    <border diagonalUp="false" diagonalDown="false">
      <left style="thin"/>
      <right/>
      <top/>
      <bottom/>
      <diagonal/>
    </border>
    <border diagonalUp="false" diagonalDown="false">
      <left/>
      <right style="thin"/>
      <top/>
      <bottom/>
      <diagonal/>
    </border>
    <border diagonalUp="false" diagonalDown="false">
      <left style="thin"/>
      <right style="hair"/>
      <top style="hair"/>
      <bottom style="thin"/>
      <diagonal/>
    </border>
    <border diagonalUp="false" diagonalDown="false">
      <left style="hair"/>
      <right/>
      <top style="hair"/>
      <bottom style="thin"/>
      <diagonal/>
    </border>
    <border diagonalUp="false" diagonalDown="false">
      <left style="thin"/>
      <right style="hair"/>
      <top/>
      <bottom style="thin"/>
      <diagonal/>
    </border>
    <border diagonalUp="false" diagonalDown="false">
      <left/>
      <right/>
      <top/>
      <bottom style="thin"/>
      <diagonal/>
    </border>
    <border diagonalUp="false" diagonalDown="false">
      <left style="hair"/>
      <right style="thin"/>
      <top/>
      <bottom style="thin"/>
      <diagonal/>
    </border>
    <border diagonalUp="false" diagonalDown="false">
      <left style="hair"/>
      <right style="thin"/>
      <top style="hair"/>
      <bottom style="thin"/>
      <diagonal/>
    </border>
    <border diagonalUp="false" diagonalDown="false">
      <left/>
      <right/>
      <top/>
      <bottom style="hair"/>
      <diagonal/>
    </border>
    <border diagonalUp="false" diagonalDown="false">
      <left/>
      <right style="thin"/>
      <top style="hair"/>
      <bottom style="hair"/>
      <diagonal/>
    </border>
    <border diagonalUp="false" diagonalDown="false">
      <left/>
      <right style="thin"/>
      <top style="thin"/>
      <bottom style="thin"/>
      <diagonal/>
    </border>
    <border diagonalUp="false" diagonalDown="false">
      <left style="medium"/>
      <right style="thin"/>
      <top style="thin"/>
      <bottom style="thin"/>
      <diagonal/>
    </border>
    <border diagonalUp="false" diagonalDown="false">
      <left style="hair"/>
      <right/>
      <top style="thin"/>
      <bottom/>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hair"/>
      <right style="hair"/>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hair"/>
      <top style="thin"/>
      <bottom style="thin"/>
      <diagonal/>
    </border>
    <border diagonalUp="false" diagonalDown="false">
      <left style="thin"/>
      <right style="thin"/>
      <top style="hair"/>
      <bottom style="thin"/>
      <diagonal/>
    </border>
    <border diagonalUp="false" diagonalDown="false">
      <left/>
      <right/>
      <top style="hair"/>
      <bottom style="thin"/>
      <diagonal/>
    </border>
    <border diagonalUp="false" diagonalDown="false">
      <left/>
      <right style="hair"/>
      <top style="hair"/>
      <bottom style="thin"/>
      <diagonal/>
    </border>
    <border diagonalUp="false" diagonalDown="false">
      <left style="hair"/>
      <right style="hair"/>
      <top/>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medium"/>
      <right style="hair"/>
      <top style="medium"/>
      <bottom style="hair"/>
      <diagonal/>
    </border>
    <border diagonalUp="false" diagonalDown="false">
      <left style="hair"/>
      <right style="medium"/>
      <top style="medium"/>
      <bottom style="hair"/>
      <diagonal/>
    </border>
    <border diagonalUp="false" diagonalDown="false">
      <left style="medium"/>
      <right/>
      <top/>
      <bottom/>
      <diagonal/>
    </border>
    <border diagonalUp="false" diagonalDown="false">
      <left/>
      <right style="medium"/>
      <top style="hair"/>
      <bottom style="hair"/>
      <diagonal/>
    </border>
    <border diagonalUp="false" diagonalDown="false">
      <left style="thin"/>
      <right style="medium"/>
      <top style="thin"/>
      <bottom style="thin"/>
      <diagonal/>
    </border>
    <border diagonalUp="false" diagonalDown="false">
      <left style="medium"/>
      <right style="hair"/>
      <top style="hair"/>
      <bottom/>
      <diagonal/>
    </border>
    <border diagonalUp="false" diagonalDown="false">
      <left/>
      <right style="medium"/>
      <top style="hair"/>
      <bottom/>
      <diagonal/>
    </border>
    <border diagonalUp="false" diagonalDown="false">
      <left style="medium"/>
      <right style="hair"/>
      <top/>
      <bottom/>
      <diagonal/>
    </border>
    <border diagonalUp="false" diagonalDown="false">
      <left/>
      <right style="medium"/>
      <top/>
      <bottom/>
      <diagonal/>
    </border>
    <border diagonalUp="false" diagonalDown="false">
      <left style="hair"/>
      <right style="medium"/>
      <top style="hair"/>
      <bottom style="hair"/>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hair"/>
      <right/>
      <top style="medium"/>
      <bottom/>
      <diagonal/>
    </border>
    <border diagonalUp="false" diagonalDown="false">
      <left/>
      <right style="medium"/>
      <top style="medium"/>
      <bottom/>
      <diagonal/>
    </border>
    <border diagonalUp="false" diagonalDown="false">
      <left style="medium"/>
      <right/>
      <top style="hair"/>
      <bottom style="hair"/>
      <diagonal/>
    </border>
    <border diagonalUp="false" diagonalDown="false">
      <left style="medium"/>
      <right style="hair"/>
      <top style="hair"/>
      <bottom style="hair"/>
      <diagonal/>
    </border>
    <border diagonalUp="false" diagonalDown="false">
      <left style="medium"/>
      <right style="hair"/>
      <top style="hair"/>
      <bottom style="medium"/>
      <diagonal/>
    </border>
    <border diagonalUp="false" diagonalDown="false">
      <left style="hair"/>
      <right style="hair"/>
      <top style="hair"/>
      <bottom style="medium"/>
      <diagonal/>
    </border>
    <border diagonalUp="false" diagonalDown="false">
      <left style="hair"/>
      <right/>
      <top/>
      <bottom style="medium"/>
      <diagonal/>
    </border>
    <border diagonalUp="false" diagonalDown="false">
      <left style="hair"/>
      <right style="medium"/>
      <top style="hair"/>
      <bottom style="medium"/>
      <diagonal/>
    </border>
    <border diagonalUp="false" diagonalDown="false">
      <left style="thin"/>
      <right style="thin"/>
      <top/>
      <bottom style="thin"/>
      <diagonal/>
    </border>
    <border diagonalUp="false" diagonalDown="false">
      <left/>
      <right style="hair"/>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style="thin"/>
      <bottom style="hair"/>
      <diagonal/>
    </border>
    <border diagonalUp="false" diagonalDown="false">
      <left style="thin"/>
      <right style="thin"/>
      <top style="hair"/>
      <bottom style="hair"/>
      <diagonal/>
    </border>
    <border diagonalUp="false" diagonalDown="false">
      <left/>
      <right style="thin"/>
      <top style="hair"/>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5" fontId="0" fillId="0" borderId="0" applyFont="true" applyBorder="false" applyAlignment="true" applyProtection="false">
      <alignment horizontal="general" vertical="bottom" textRotation="0" wrapText="false" indent="0" shrinkToFit="false"/>
    </xf>
    <xf numFmtId="164" fontId="85" fillId="2" borderId="0" applyFont="true" applyBorder="false" applyAlignment="true" applyProtection="true">
      <alignment horizontal="general" vertical="bottom" textRotation="0" wrapText="false" indent="0" shrinkToFit="false"/>
      <protection locked="true" hidden="false"/>
    </xf>
  </cellStyleXfs>
  <cellXfs count="96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5" fillId="3" borderId="0" xfId="0" applyFont="true" applyBorder="false" applyAlignment="true" applyProtection="true">
      <alignment horizontal="general" vertical="bottom" textRotation="0" wrapText="false" indent="0" shrinkToFit="false"/>
      <protection locked="true" hidden="false"/>
    </xf>
    <xf numFmtId="164" fontId="5" fillId="3" borderId="0" xfId="0" applyFont="true" applyBorder="false" applyAlignment="true" applyProtection="true">
      <alignment horizontal="right" vertical="center" textRotation="0" wrapText="false" indent="0" shrinkToFit="false"/>
      <protection locked="true" hidden="false"/>
    </xf>
    <xf numFmtId="164" fontId="4" fillId="3" borderId="0" xfId="0" applyFont="true" applyBorder="false" applyAlignment="true" applyProtection="true">
      <alignment horizontal="general" vertical="bottom" textRotation="0" wrapText="false" indent="0" shrinkToFit="false"/>
      <protection locked="true" hidden="false"/>
    </xf>
    <xf numFmtId="164" fontId="6" fillId="3" borderId="0" xfId="0" applyFont="true" applyBorder="false" applyAlignment="true" applyProtection="true">
      <alignment horizontal="general" vertical="bottom" textRotation="0" wrapText="false" indent="0" shrinkToFit="false"/>
      <protection locked="true" hidden="false"/>
    </xf>
    <xf numFmtId="164" fontId="6" fillId="3" borderId="0" xfId="0" applyFont="true" applyBorder="false" applyAlignment="true" applyProtection="true">
      <alignment horizontal="right" vertical="center" textRotation="0" wrapText="false" indent="0" shrinkToFit="false"/>
      <protection locked="true" hidden="false"/>
    </xf>
    <xf numFmtId="164" fontId="7" fillId="4" borderId="1" xfId="0" applyFont="true" applyBorder="true" applyAlignment="true" applyProtection="true">
      <alignment horizontal="center" vertical="center" textRotation="0" wrapText="true" indent="0" shrinkToFit="false"/>
      <protection locked="true" hidden="false"/>
    </xf>
    <xf numFmtId="164" fontId="8" fillId="3" borderId="0" xfId="0" applyFont="true" applyBorder="false" applyAlignment="true" applyProtection="true">
      <alignment horizontal="general" vertical="top" textRotation="0" wrapText="false" indent="0" shrinkToFit="false"/>
      <protection locked="true" hidden="false"/>
    </xf>
    <xf numFmtId="164" fontId="6" fillId="5" borderId="1" xfId="0" applyFont="true" applyBorder="true" applyAlignment="true" applyProtection="true">
      <alignment horizontal="right" vertical="center" textRotation="0" wrapText="false" indent="0" shrinkToFit="false"/>
      <protection locked="false" hidden="false"/>
    </xf>
    <xf numFmtId="164" fontId="9" fillId="3"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right" vertical="top" textRotation="0" wrapText="false" indent="0" shrinkToFit="false"/>
      <protection locked="true" hidden="false"/>
    </xf>
    <xf numFmtId="164" fontId="5" fillId="5" borderId="1" xfId="0" applyFont="true" applyBorder="true" applyAlignment="true" applyProtection="true">
      <alignment horizontal="right" vertical="bottom" textRotation="0" wrapText="false" indent="0" shrinkToFit="false"/>
      <protection locked="false" hidden="false"/>
    </xf>
    <xf numFmtId="164" fontId="6" fillId="3" borderId="0" xfId="0" applyFont="true" applyBorder="false" applyAlignment="true" applyProtection="true">
      <alignment horizontal="general" vertical="center" textRotation="0" wrapText="false" indent="0" shrinkToFit="false"/>
      <protection locked="true" hidden="false"/>
    </xf>
    <xf numFmtId="164" fontId="11" fillId="6" borderId="1" xfId="0" applyFont="true" applyBorder="true" applyAlignment="true" applyProtection="true">
      <alignment horizontal="right" vertical="center" textRotation="0" wrapText="false" indent="0" shrinkToFit="false"/>
      <protection locked="false" hidden="false"/>
    </xf>
    <xf numFmtId="164" fontId="6" fillId="3" borderId="0" xfId="0" applyFont="true" applyBorder="false" applyAlignment="true" applyProtection="true">
      <alignment horizontal="general" vertical="center" textRotation="0" wrapText="true" indent="0" shrinkToFit="false"/>
      <protection locked="true" hidden="false"/>
    </xf>
    <xf numFmtId="164" fontId="12" fillId="7" borderId="2" xfId="0" applyFont="true" applyBorder="true" applyAlignment="true" applyProtection="true">
      <alignment horizontal="left" vertical="center" textRotation="0" wrapText="false" indent="0" shrinkToFit="false"/>
      <protection locked="true" hidden="false"/>
    </xf>
    <xf numFmtId="164" fontId="6" fillId="7" borderId="2"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3" borderId="0" xfId="0" applyFont="false" applyBorder="false" applyAlignment="true" applyProtection="true">
      <alignment horizontal="general" vertical="bottom" textRotation="0" wrapText="false" indent="0" shrinkToFit="false"/>
      <protection locked="true" hidden="false"/>
    </xf>
    <xf numFmtId="164" fontId="6" fillId="3" borderId="3" xfId="0" applyFont="true" applyBorder="true" applyAlignment="true" applyProtection="true">
      <alignment horizontal="general" vertical="bottom" textRotation="0" wrapText="false" indent="0" shrinkToFit="false"/>
      <protection locked="true" hidden="false"/>
    </xf>
    <xf numFmtId="164" fontId="6" fillId="3" borderId="4" xfId="0" applyFont="true" applyBorder="true" applyAlignment="true" applyProtection="true">
      <alignment horizontal="general" vertical="bottom" textRotation="0" wrapText="false" indent="0" shrinkToFit="false"/>
      <protection locked="true" hidden="false"/>
    </xf>
    <xf numFmtId="164" fontId="6" fillId="3" borderId="4" xfId="0" applyFont="true" applyBorder="true" applyAlignment="true" applyProtection="true">
      <alignment horizontal="right" vertical="center" textRotation="0" wrapText="false" indent="0" shrinkToFit="false"/>
      <protection locked="true" hidden="false"/>
    </xf>
    <xf numFmtId="164" fontId="6" fillId="3" borderId="5" xfId="0" applyFont="true" applyBorder="true" applyAlignment="true" applyProtection="true">
      <alignment horizontal="right" vertical="bottom" textRotation="0" wrapText="false" indent="0" shrinkToFit="false"/>
      <protection locked="true" hidden="false"/>
    </xf>
    <xf numFmtId="164" fontId="6" fillId="3" borderId="6" xfId="0" applyFont="true" applyBorder="true" applyAlignment="true" applyProtection="true">
      <alignment horizontal="general" vertical="bottom" textRotation="0" wrapText="false" indent="0" shrinkToFit="false"/>
      <protection locked="true" hidden="false"/>
    </xf>
    <xf numFmtId="164" fontId="6" fillId="3" borderId="1" xfId="0" applyFont="true" applyBorder="true" applyAlignment="true" applyProtection="true">
      <alignment horizontal="general" vertical="bottom" textRotation="0" wrapText="false" indent="0" shrinkToFit="false"/>
      <protection locked="true" hidden="false"/>
    </xf>
    <xf numFmtId="164" fontId="6" fillId="3" borderId="7" xfId="0" applyFont="true" applyBorder="true" applyAlignment="true" applyProtection="true">
      <alignment horizontal="left" vertical="bottom" textRotation="0" wrapText="false" indent="0" shrinkToFit="false"/>
      <protection locked="true" hidden="false"/>
    </xf>
    <xf numFmtId="164" fontId="6" fillId="3" borderId="1" xfId="0" applyFont="true" applyBorder="true" applyAlignment="true" applyProtection="true">
      <alignment horizontal="general" vertical="center" textRotation="0" wrapText="false" indent="0" shrinkToFit="false"/>
      <protection locked="true" hidden="false"/>
    </xf>
    <xf numFmtId="164" fontId="6" fillId="3" borderId="7" xfId="0" applyFont="true" applyBorder="true" applyAlignment="true" applyProtection="true">
      <alignment horizontal="left" vertical="center" textRotation="0" wrapText="false" indent="0" shrinkToFit="false"/>
      <protection locked="true" hidden="false"/>
    </xf>
    <xf numFmtId="164" fontId="13" fillId="3" borderId="7" xfId="0" applyFont="true" applyBorder="true" applyAlignment="true" applyProtection="true">
      <alignment horizontal="left" vertical="center" textRotation="0" wrapText="false" indent="0" shrinkToFit="false"/>
      <protection locked="true" hidden="false"/>
    </xf>
    <xf numFmtId="164" fontId="6" fillId="3" borderId="8" xfId="0" applyFont="true" applyBorder="true" applyAlignment="true" applyProtection="true">
      <alignment horizontal="general" vertical="bottom" textRotation="0" wrapText="false" indent="0" shrinkToFit="false"/>
      <protection locked="true" hidden="false"/>
    </xf>
    <xf numFmtId="164" fontId="13" fillId="3" borderId="9" xfId="0" applyFont="true" applyBorder="true" applyAlignment="true" applyProtection="true">
      <alignment horizontal="general" vertical="top" textRotation="0" wrapText="false" indent="0" shrinkToFit="false"/>
      <protection locked="true" hidden="false"/>
    </xf>
    <xf numFmtId="165" fontId="14" fillId="3" borderId="9" xfId="0" applyFont="true" applyBorder="true" applyAlignment="true" applyProtection="true">
      <alignment horizontal="right" vertical="bottom" textRotation="0" wrapText="false" indent="0" shrinkToFit="false"/>
      <protection locked="true" hidden="false"/>
    </xf>
    <xf numFmtId="164" fontId="6" fillId="3" borderId="10" xfId="0" applyFont="true" applyBorder="true" applyAlignment="true" applyProtection="true">
      <alignment horizontal="left"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5" fillId="3" borderId="0" xfId="0" applyFont="true" applyBorder="false" applyAlignment="true" applyProtection="true">
      <alignment horizontal="right" vertical="bottom" textRotation="0" wrapText="false" indent="0" shrinkToFit="false"/>
      <protection locked="true" hidden="false"/>
    </xf>
    <xf numFmtId="164" fontId="6" fillId="3" borderId="0" xfId="0" applyFont="true" applyBorder="false" applyAlignment="true" applyProtection="true">
      <alignment horizontal="right" vertical="bottom" textRotation="0" wrapText="false" indent="0" shrinkToFit="false"/>
      <protection locked="true" hidden="false"/>
    </xf>
    <xf numFmtId="164" fontId="16" fillId="3" borderId="0" xfId="0" applyFont="true" applyBorder="false" applyAlignment="true" applyProtection="true">
      <alignment horizontal="general" vertical="bottom" textRotation="0" wrapText="false" indent="0" shrinkToFit="false"/>
      <protection locked="true" hidden="false"/>
    </xf>
    <xf numFmtId="164" fontId="12" fillId="3" borderId="0" xfId="0" applyFont="true" applyBorder="false" applyAlignment="true" applyProtection="true">
      <alignment horizontal="general" vertical="bottom" textRotation="0" wrapText="false" indent="0" shrinkToFit="false"/>
      <protection locked="true" hidden="false"/>
    </xf>
    <xf numFmtId="164" fontId="12" fillId="3" borderId="6" xfId="0" applyFont="true" applyBorder="true" applyAlignment="true" applyProtection="true">
      <alignment horizontal="general" vertical="bottom" textRotation="0" wrapText="false" indent="0" shrinkToFit="false"/>
      <protection locked="true" hidden="false"/>
    </xf>
    <xf numFmtId="164" fontId="6" fillId="3" borderId="7" xfId="0" applyFont="true" applyBorder="true" applyAlignment="true" applyProtection="true">
      <alignment horizontal="right" vertical="bottom" textRotation="0" wrapText="false" indent="0" shrinkToFit="false"/>
      <protection locked="true" hidden="false"/>
    </xf>
    <xf numFmtId="164" fontId="6" fillId="3" borderId="11" xfId="0" applyFont="true" applyBorder="true" applyAlignment="true" applyProtection="true">
      <alignment horizontal="general" vertical="bottom" textRotation="0" wrapText="false" indent="0" shrinkToFit="false"/>
      <protection locked="true" hidden="false"/>
    </xf>
    <xf numFmtId="164" fontId="6" fillId="6" borderId="12" xfId="0" applyFont="true" applyBorder="true" applyAlignment="true" applyProtection="true">
      <alignment horizontal="right" vertical="bottom" textRotation="0" wrapText="false" indent="0" shrinkToFit="false"/>
      <protection locked="false" hidden="false"/>
    </xf>
    <xf numFmtId="164" fontId="6" fillId="3" borderId="13" xfId="0" applyFont="true" applyBorder="true" applyAlignment="true" applyProtection="true">
      <alignment horizontal="left" vertical="bottom" textRotation="0" wrapText="false" indent="0" shrinkToFit="false"/>
      <protection locked="true" hidden="false"/>
    </xf>
    <xf numFmtId="164" fontId="5" fillId="3" borderId="14" xfId="0" applyFont="true" applyBorder="true" applyAlignment="true" applyProtection="true">
      <alignment horizontal="general" vertical="bottom" textRotation="0" wrapText="false" indent="0" shrinkToFit="false"/>
      <protection locked="true" hidden="false"/>
    </xf>
    <xf numFmtId="164" fontId="6" fillId="3" borderId="15" xfId="0" applyFont="true" applyBorder="true" applyAlignment="true" applyProtection="true">
      <alignment horizontal="general" vertical="bottom" textRotation="0" wrapText="false" indent="0" shrinkToFit="false"/>
      <protection locked="true" hidden="false"/>
    </xf>
    <xf numFmtId="164" fontId="13" fillId="3" borderId="16" xfId="0" applyFont="true" applyBorder="true" applyAlignment="true" applyProtection="true">
      <alignment horizontal="general" vertical="bottom" textRotation="0" wrapText="false" indent="0" shrinkToFit="false"/>
      <protection locked="true" hidden="false"/>
    </xf>
    <xf numFmtId="164" fontId="6" fillId="6" borderId="17" xfId="0" applyFont="true" applyBorder="true" applyAlignment="true" applyProtection="true">
      <alignment horizontal="right" vertical="bottom" textRotation="0" wrapText="false" indent="0" shrinkToFit="false"/>
      <protection locked="false" hidden="false"/>
    </xf>
    <xf numFmtId="164" fontId="6" fillId="3" borderId="18" xfId="0" applyFont="true" applyBorder="true" applyAlignment="true" applyProtection="true">
      <alignment horizontal="general" vertical="bottom" textRotation="0" wrapText="false" indent="0" shrinkToFit="false"/>
      <protection locked="true" hidden="false"/>
    </xf>
    <xf numFmtId="164" fontId="6" fillId="3" borderId="19" xfId="0" applyFont="true" applyBorder="true" applyAlignment="true" applyProtection="true">
      <alignment horizontal="right" vertical="bottom" textRotation="0" wrapText="false" indent="0" shrinkToFit="false"/>
      <protection locked="true" hidden="false"/>
    </xf>
    <xf numFmtId="164" fontId="6" fillId="3" borderId="20" xfId="0" applyFont="true" applyBorder="true" applyAlignment="true" applyProtection="true">
      <alignment horizontal="left" vertical="bottom" textRotation="0" wrapText="false" indent="0" shrinkToFit="false"/>
      <protection locked="true" hidden="false"/>
    </xf>
    <xf numFmtId="164" fontId="6" fillId="3" borderId="21" xfId="0" applyFont="true" applyBorder="true" applyAlignment="true" applyProtection="true">
      <alignment horizontal="general" vertical="bottom" textRotation="0" wrapText="false" indent="0" shrinkToFit="false"/>
      <protection locked="true" hidden="false"/>
    </xf>
    <xf numFmtId="164" fontId="6" fillId="3" borderId="22" xfId="0" applyFont="true" applyBorder="true" applyAlignment="true" applyProtection="true">
      <alignment horizontal="general" vertical="bottom" textRotation="0" wrapText="false" indent="0" shrinkToFit="false"/>
      <protection locked="true" hidden="false"/>
    </xf>
    <xf numFmtId="164" fontId="6" fillId="6" borderId="23" xfId="0" applyFont="true" applyBorder="true" applyAlignment="true" applyProtection="true">
      <alignment horizontal="right" vertical="bottom" textRotation="0" wrapText="false" indent="0" shrinkToFit="false"/>
      <protection locked="false" hidden="false"/>
    </xf>
    <xf numFmtId="164" fontId="4" fillId="3" borderId="7" xfId="0" applyFont="true" applyBorder="true" applyAlignment="true" applyProtection="true">
      <alignment horizontal="general" vertical="bottom" textRotation="0" wrapText="false" indent="0" shrinkToFit="false"/>
      <protection locked="true" hidden="false"/>
    </xf>
    <xf numFmtId="164" fontId="6" fillId="3" borderId="18" xfId="0" applyFont="true" applyBorder="true" applyAlignment="true" applyProtection="true">
      <alignment horizontal="general" vertical="center" textRotation="0" wrapText="false" indent="0" shrinkToFit="false"/>
      <protection locked="true" hidden="false"/>
    </xf>
    <xf numFmtId="164" fontId="6" fillId="5" borderId="19" xfId="0" applyFont="true" applyBorder="true" applyAlignment="true" applyProtection="true">
      <alignment horizontal="right" vertical="center" textRotation="0" wrapText="false" indent="0" shrinkToFit="false"/>
      <protection locked="false" hidden="false"/>
    </xf>
    <xf numFmtId="166" fontId="6" fillId="3" borderId="20" xfId="0" applyFont="true" applyBorder="true" applyAlignment="true" applyProtection="true">
      <alignment horizontal="left" vertical="center" textRotation="0" wrapText="false" indent="0" shrinkToFit="false"/>
      <protection locked="true" hidden="false"/>
    </xf>
    <xf numFmtId="164" fontId="6" fillId="3" borderId="23" xfId="0" applyFont="true" applyBorder="true" applyAlignment="true" applyProtection="true">
      <alignment horizontal="right" vertical="bottom" textRotation="0" wrapText="false" indent="0" shrinkToFit="false"/>
      <protection locked="true" hidden="false"/>
    </xf>
    <xf numFmtId="164" fontId="14" fillId="3" borderId="0" xfId="0" applyFont="true" applyBorder="false" applyAlignment="true" applyProtection="true">
      <alignment horizontal="left" vertical="bottom" textRotation="0" wrapText="false" indent="0" shrinkToFit="false"/>
      <protection locked="true" hidden="false"/>
    </xf>
    <xf numFmtId="164" fontId="13" fillId="3" borderId="24" xfId="0" applyFont="true" applyBorder="true" applyAlignment="true" applyProtection="true">
      <alignment horizontal="general" vertical="top" textRotation="0" wrapText="false" indent="0" shrinkToFit="false"/>
      <protection locked="true" hidden="false"/>
    </xf>
    <xf numFmtId="164" fontId="6" fillId="5" borderId="19" xfId="0" applyFont="true" applyBorder="true" applyAlignment="true" applyProtection="true">
      <alignment horizontal="right" vertical="bottom" textRotation="0" wrapText="false" indent="0" shrinkToFit="false"/>
      <protection locked="false" hidden="false"/>
    </xf>
    <xf numFmtId="164" fontId="13" fillId="3" borderId="20" xfId="0" applyFont="true" applyBorder="true" applyAlignment="true" applyProtection="true">
      <alignment horizontal="left" vertical="center" textRotation="0" wrapText="false" indent="0" shrinkToFit="false"/>
      <protection locked="true" hidden="false"/>
    </xf>
    <xf numFmtId="164" fontId="6" fillId="5" borderId="23" xfId="0" applyFont="true" applyBorder="true" applyAlignment="true" applyProtection="true">
      <alignment horizontal="right" vertical="bottom" textRotation="0" wrapText="false" indent="0" shrinkToFit="false"/>
      <protection locked="false" hidden="false"/>
    </xf>
    <xf numFmtId="165" fontId="14" fillId="3" borderId="0" xfId="0" applyFont="true" applyBorder="false" applyAlignment="true" applyProtection="true">
      <alignment horizontal="left" vertical="bottom" textRotation="0" wrapText="false" indent="0" shrinkToFit="false"/>
      <protection locked="true" hidden="false"/>
    </xf>
    <xf numFmtId="164" fontId="13" fillId="3" borderId="0" xfId="0" applyFont="true" applyBorder="false" applyAlignment="true" applyProtection="true">
      <alignment horizontal="general" vertical="bottom" textRotation="0" wrapText="false" indent="0" shrinkToFit="false"/>
      <protection locked="true" hidden="false"/>
    </xf>
    <xf numFmtId="164" fontId="4" fillId="3" borderId="25" xfId="0" applyFont="true" applyBorder="true" applyAlignment="true" applyProtection="true">
      <alignment horizontal="general" vertical="bottom" textRotation="0" wrapText="false" indent="0" shrinkToFit="false"/>
      <protection locked="true" hidden="false"/>
    </xf>
    <xf numFmtId="164" fontId="6" fillId="3" borderId="26" xfId="0" applyFont="true" applyBorder="true" applyAlignment="true" applyProtection="true">
      <alignment horizontal="general" vertical="bottom" textRotation="0" wrapText="false" indent="0" shrinkToFit="false"/>
      <protection locked="true" hidden="false"/>
    </xf>
    <xf numFmtId="165" fontId="6" fillId="3" borderId="27" xfId="0" applyFont="true" applyBorder="true" applyAlignment="true" applyProtection="true">
      <alignment horizontal="general" vertical="bottom" textRotation="0" wrapText="false" indent="0" shrinkToFit="false"/>
      <protection locked="true" hidden="false"/>
    </xf>
    <xf numFmtId="164" fontId="13" fillId="3" borderId="28" xfId="0" applyFont="true" applyBorder="true" applyAlignment="true" applyProtection="true">
      <alignment horizontal="left" vertical="bottom" textRotation="0" wrapText="false" indent="0" shrinkToFit="false"/>
      <protection locked="true" hidden="false"/>
    </xf>
    <xf numFmtId="164" fontId="5" fillId="3" borderId="29" xfId="0" applyFont="true" applyBorder="true" applyAlignment="true" applyProtection="true">
      <alignment horizontal="general" vertical="bottom" textRotation="0" wrapText="false" indent="0" shrinkToFit="false"/>
      <protection locked="true" hidden="false"/>
    </xf>
    <xf numFmtId="164" fontId="6" fillId="3" borderId="30" xfId="0" applyFont="true" applyBorder="true" applyAlignment="true" applyProtection="true">
      <alignment horizontal="general" vertical="bottom" textRotation="0" wrapText="false" indent="0" shrinkToFit="false"/>
      <protection locked="true" hidden="false"/>
    </xf>
    <xf numFmtId="164" fontId="6" fillId="5" borderId="31" xfId="0" applyFont="true" applyBorder="true" applyAlignment="true" applyProtection="true">
      <alignment horizontal="right" vertical="bottom" textRotation="0" wrapText="false" indent="0" shrinkToFit="false"/>
      <protection locked="false" hidden="false"/>
    </xf>
    <xf numFmtId="164" fontId="13" fillId="3" borderId="0" xfId="0" applyFont="true" applyBorder="false" applyAlignment="true" applyProtection="true">
      <alignment horizontal="general" vertical="top" textRotation="0" wrapText="false" indent="0" shrinkToFit="false"/>
      <protection locked="true" hidden="false"/>
    </xf>
    <xf numFmtId="165" fontId="14" fillId="3" borderId="0" xfId="0" applyFont="true" applyBorder="false" applyAlignment="true" applyProtection="true">
      <alignment horizontal="right" vertical="bottom" textRotation="0" wrapText="false" indent="0" shrinkToFit="false"/>
      <protection locked="true" hidden="false"/>
    </xf>
    <xf numFmtId="164" fontId="12" fillId="3" borderId="3" xfId="0" applyFont="true" applyBorder="true" applyAlignment="true" applyProtection="true">
      <alignment horizontal="general" vertical="bottom" textRotation="0" wrapText="false" indent="0" shrinkToFit="false"/>
      <protection locked="true" hidden="false"/>
    </xf>
    <xf numFmtId="164" fontId="4" fillId="3" borderId="4" xfId="0" applyFont="true" applyBorder="true" applyAlignment="true" applyProtection="true">
      <alignment horizontal="general" vertical="bottom" textRotation="0" wrapText="false" indent="0" shrinkToFit="false"/>
      <protection locked="true" hidden="false"/>
    </xf>
    <xf numFmtId="164" fontId="17" fillId="3" borderId="0" xfId="0" applyFont="true" applyBorder="false" applyAlignment="true" applyProtection="true">
      <alignment horizontal="general" vertical="bottom" textRotation="0" wrapText="false" indent="0" shrinkToFit="false"/>
      <protection locked="true" hidden="false"/>
    </xf>
    <xf numFmtId="164" fontId="12" fillId="3" borderId="6" xfId="0" applyFont="true" applyBorder="true" applyAlignment="true" applyProtection="true">
      <alignment horizontal="right" vertical="bottom" textRotation="0" wrapText="false" indent="0" shrinkToFit="false"/>
      <protection locked="true" hidden="false"/>
    </xf>
    <xf numFmtId="164" fontId="12" fillId="3" borderId="15" xfId="0" applyFont="true" applyBorder="true" applyAlignment="true" applyProtection="true">
      <alignment horizontal="right" vertical="bottom" textRotation="0" wrapText="false" indent="0" shrinkToFit="false"/>
      <protection locked="true" hidden="false"/>
    </xf>
    <xf numFmtId="164" fontId="13" fillId="3" borderId="11" xfId="0" applyFont="true" applyBorder="true" applyAlignment="true" applyProtection="true">
      <alignment horizontal="general" vertical="bottom" textRotation="0" wrapText="false" indent="0" shrinkToFit="false"/>
      <protection locked="true" hidden="false"/>
    </xf>
    <xf numFmtId="166" fontId="6" fillId="3" borderId="23" xfId="0" applyFont="true" applyBorder="true" applyAlignment="true" applyProtection="true">
      <alignment horizontal="right" vertical="bottom" textRotation="0" wrapText="false" indent="0" shrinkToFit="false"/>
      <protection locked="true" hidden="false"/>
    </xf>
    <xf numFmtId="164" fontId="12" fillId="3" borderId="21" xfId="0" applyFont="true" applyBorder="true" applyAlignment="true" applyProtection="true">
      <alignment horizontal="right" vertical="bottom" textRotation="0" wrapText="false" indent="0" shrinkToFit="false"/>
      <protection locked="true" hidden="false"/>
    </xf>
    <xf numFmtId="164" fontId="6" fillId="5" borderId="23" xfId="0" applyFont="true" applyBorder="true" applyAlignment="true" applyProtection="true">
      <alignment horizontal="right" vertical="center" textRotation="0" wrapText="false" indent="0" shrinkToFit="false"/>
      <protection locked="false" hidden="false"/>
    </xf>
    <xf numFmtId="164" fontId="13" fillId="3" borderId="24" xfId="0" applyFont="true" applyBorder="true" applyAlignment="true" applyProtection="true">
      <alignment horizontal="general" vertical="bottom" textRotation="0" wrapText="false" indent="0" shrinkToFit="false"/>
      <protection locked="true" hidden="false"/>
    </xf>
    <xf numFmtId="165" fontId="6" fillId="3" borderId="31" xfId="0" applyFont="true" applyBorder="true" applyAlignment="true" applyProtection="true">
      <alignment horizontal="general" vertical="bottom" textRotation="0" wrapText="false" indent="0" shrinkToFit="false"/>
      <protection locked="true" hidden="false"/>
    </xf>
    <xf numFmtId="164" fontId="12" fillId="3" borderId="30" xfId="0" applyFont="true" applyBorder="true" applyAlignment="true" applyProtection="true">
      <alignment horizontal="right" vertical="bottom" textRotation="0" wrapText="false" indent="0" shrinkToFit="false"/>
      <protection locked="true" hidden="false"/>
    </xf>
    <xf numFmtId="164" fontId="18" fillId="3" borderId="29" xfId="0" applyFont="true" applyBorder="true" applyAlignment="true" applyProtection="true">
      <alignment horizontal="general" vertical="bottom" textRotation="0" wrapText="false" indent="0" shrinkToFit="false"/>
      <protection locked="true" hidden="false"/>
    </xf>
    <xf numFmtId="164" fontId="5" fillId="3" borderId="21" xfId="0" applyFont="true" applyBorder="true" applyAlignment="true" applyProtection="true">
      <alignment horizontal="general" vertical="bottom" textRotation="0" wrapText="false" indent="0" shrinkToFit="false"/>
      <protection locked="true" hidden="false"/>
    </xf>
    <xf numFmtId="164" fontId="5" fillId="3" borderId="30" xfId="0" applyFont="true" applyBorder="true" applyAlignment="true" applyProtection="true">
      <alignment horizontal="general" vertical="bottom" textRotation="0" wrapText="false" indent="0" shrinkToFit="false"/>
      <protection locked="true" hidden="false"/>
    </xf>
    <xf numFmtId="164" fontId="6" fillId="3" borderId="32" xfId="0" applyFont="true" applyBorder="true" applyAlignment="true" applyProtection="true">
      <alignment horizontal="general" vertical="bottom" textRotation="0" wrapText="false" indent="0" shrinkToFit="false"/>
      <protection locked="true" hidden="false"/>
    </xf>
    <xf numFmtId="164" fontId="6" fillId="3" borderId="32" xfId="0" applyFont="true" applyBorder="true" applyAlignment="true" applyProtection="true">
      <alignment horizontal="general" vertical="center" textRotation="0" wrapText="false" indent="0" shrinkToFit="false"/>
      <protection locked="true" hidden="false"/>
    </xf>
    <xf numFmtId="164" fontId="6" fillId="3" borderId="10" xfId="0" applyFont="true" applyBorder="true" applyAlignment="true" applyProtection="true">
      <alignment horizontal="general" vertical="bottom" textRotation="0" wrapText="false" indent="0" shrinkToFit="false"/>
      <protection locked="true" hidden="false"/>
    </xf>
    <xf numFmtId="164" fontId="5" fillId="3" borderId="8" xfId="0" applyFont="true" applyBorder="true" applyAlignment="true" applyProtection="true">
      <alignment horizontal="general" vertical="bottom" textRotation="0" wrapText="false" indent="0" shrinkToFit="false"/>
      <protection locked="true" hidden="false"/>
    </xf>
    <xf numFmtId="164" fontId="5" fillId="3" borderId="32" xfId="0" applyFont="true" applyBorder="true" applyAlignment="true" applyProtection="true">
      <alignment horizontal="general" vertical="bottom" textRotation="0" wrapText="false" indent="0" shrinkToFit="false"/>
      <protection locked="true" hidden="false"/>
    </xf>
    <xf numFmtId="164" fontId="5" fillId="3" borderId="10" xfId="0" applyFont="true" applyBorder="true" applyAlignment="true" applyProtection="true">
      <alignment horizontal="general" vertical="bottom" textRotation="0" wrapText="false" indent="0" shrinkToFit="false"/>
      <protection locked="true" hidden="false"/>
    </xf>
    <xf numFmtId="164" fontId="5" fillId="3" borderId="0" xfId="0" applyFont="true" applyBorder="false" applyAlignment="true" applyProtection="true">
      <alignment horizontal="general" vertical="center" textRotation="0" wrapText="false" indent="0" shrinkToFit="false"/>
      <protection locked="true" hidden="false"/>
    </xf>
    <xf numFmtId="164" fontId="0" fillId="3" borderId="3" xfId="0" applyFont="false" applyBorder="true" applyAlignment="true" applyProtection="true">
      <alignment horizontal="general" vertical="bottom" textRotation="0" wrapText="false" indent="0" shrinkToFit="false"/>
      <protection locked="true" hidden="false"/>
    </xf>
    <xf numFmtId="164" fontId="9" fillId="3" borderId="4" xfId="0" applyFont="true" applyBorder="true" applyAlignment="true" applyProtection="true">
      <alignment horizontal="general" vertical="bottom" textRotation="0" wrapText="false" indent="0" shrinkToFit="false"/>
      <protection locked="true" hidden="false"/>
    </xf>
    <xf numFmtId="164" fontId="6" fillId="3" borderId="5" xfId="0" applyFont="true" applyBorder="true" applyAlignment="true" applyProtection="true">
      <alignment horizontal="general" vertical="bottom" textRotation="0" wrapText="false" indent="0" shrinkToFit="false"/>
      <protection locked="true" hidden="false"/>
    </xf>
    <xf numFmtId="164" fontId="0" fillId="3" borderId="6" xfId="0" applyFont="false" applyBorder="true" applyAlignment="true" applyProtection="true">
      <alignment horizontal="general" vertical="bottom" textRotation="0" wrapText="false" indent="0" shrinkToFit="false"/>
      <protection locked="true" hidden="false"/>
    </xf>
    <xf numFmtId="164" fontId="6" fillId="3" borderId="19" xfId="0" applyFont="true" applyBorder="true" applyAlignment="true" applyProtection="true">
      <alignment horizontal="left" vertical="center" textRotation="0" wrapText="false" indent="0" shrinkToFit="false"/>
      <protection locked="true" hidden="false"/>
    </xf>
    <xf numFmtId="164" fontId="6" fillId="6" borderId="2" xfId="0" applyFont="true" applyBorder="true" applyAlignment="true" applyProtection="true">
      <alignment horizontal="general" vertical="bottom" textRotation="0" wrapText="false" indent="0" shrinkToFit="false"/>
      <protection locked="false" hidden="false"/>
    </xf>
    <xf numFmtId="167" fontId="12" fillId="8" borderId="2" xfId="0" applyFont="true" applyBorder="true" applyAlignment="true" applyProtection="true">
      <alignment horizontal="center" vertical="bottom" textRotation="0" wrapText="false" indent="0" shrinkToFit="false"/>
      <protection locked="false" hidden="false"/>
    </xf>
    <xf numFmtId="164" fontId="6" fillId="3" borderId="7" xfId="0" applyFont="true" applyBorder="true" applyAlignment="true" applyProtection="true">
      <alignment horizontal="general" vertical="bottom" textRotation="0" wrapText="false" indent="0" shrinkToFit="false"/>
      <protection locked="true" hidden="false"/>
    </xf>
    <xf numFmtId="164" fontId="13" fillId="3" borderId="0" xfId="0" applyFont="true" applyBorder="false" applyAlignment="true" applyProtection="true">
      <alignment horizontal="left" vertical="center" textRotation="0" wrapText="false" indent="0" shrinkToFit="false"/>
      <protection locked="true" hidden="false"/>
    </xf>
    <xf numFmtId="167" fontId="12" fillId="3" borderId="0" xfId="0" applyFont="true" applyBorder="false" applyAlignment="true" applyProtection="true">
      <alignment horizontal="center" vertical="bottom" textRotation="0" wrapText="false" indent="0" shrinkToFit="false"/>
      <protection locked="false" hidden="false"/>
    </xf>
    <xf numFmtId="165" fontId="12" fillId="3" borderId="4" xfId="0" applyFont="true" applyBorder="true" applyAlignment="true" applyProtection="true">
      <alignment horizontal="general" vertical="center" textRotation="0" wrapText="false" indent="0" shrinkToFit="false"/>
      <protection locked="false" hidden="false"/>
    </xf>
    <xf numFmtId="165" fontId="12" fillId="8" borderId="2" xfId="0" applyFont="true" applyBorder="true" applyAlignment="true" applyProtection="true">
      <alignment horizontal="general" vertical="center" textRotation="0" wrapText="false" indent="0" shrinkToFit="false"/>
      <protection locked="false" hidden="false"/>
    </xf>
    <xf numFmtId="164" fontId="6" fillId="3" borderId="19" xfId="0" applyFont="true" applyBorder="true" applyAlignment="true" applyProtection="true">
      <alignment horizontal="general" vertical="bottom" textRotation="0" wrapText="false" indent="0" shrinkToFit="false"/>
      <protection locked="true" hidden="false"/>
    </xf>
    <xf numFmtId="165" fontId="12" fillId="3" borderId="33" xfId="0" applyFont="true" applyBorder="true" applyAlignment="true" applyProtection="true">
      <alignment horizontal="general" vertical="center" textRotation="0" wrapText="false" indent="0" shrinkToFit="false"/>
      <protection locked="false" hidden="false"/>
    </xf>
    <xf numFmtId="165" fontId="12" fillId="8" borderId="34" xfId="0" applyFont="true" applyBorder="true" applyAlignment="true" applyProtection="true">
      <alignment horizontal="general" vertical="center" textRotation="0" wrapText="false" indent="0" shrinkToFit="false"/>
      <protection locked="false" hidden="false"/>
    </xf>
    <xf numFmtId="164" fontId="0" fillId="3" borderId="8" xfId="0" applyFont="false" applyBorder="true" applyAlignment="true" applyProtection="true">
      <alignment horizontal="general" vertical="bottom" textRotation="0" wrapText="false" indent="0" shrinkToFit="false"/>
      <protection locked="true" hidden="false"/>
    </xf>
    <xf numFmtId="164" fontId="0" fillId="3" borderId="32" xfId="0" applyFont="false" applyBorder="true" applyAlignment="true" applyProtection="true">
      <alignment horizontal="general" vertical="bottom" textRotation="0" wrapText="false" indent="0" shrinkToFit="false"/>
      <protection locked="true" hidden="false"/>
    </xf>
    <xf numFmtId="164" fontId="0" fillId="3" borderId="10" xfId="0" applyFont="false" applyBorder="true" applyAlignment="true" applyProtection="true">
      <alignment horizontal="general" vertical="bottom" textRotation="0" wrapText="false" indent="0" shrinkToFit="false"/>
      <protection locked="true" hidden="false"/>
    </xf>
    <xf numFmtId="164" fontId="4" fillId="3" borderId="3" xfId="0" applyFont="true" applyBorder="true" applyAlignment="true" applyProtection="true">
      <alignment horizontal="general" vertical="bottom" textRotation="0" wrapText="false" indent="0" shrinkToFit="false"/>
      <protection locked="true" hidden="false"/>
    </xf>
    <xf numFmtId="164" fontId="4" fillId="3" borderId="5" xfId="0" applyFont="true" applyBorder="true" applyAlignment="true" applyProtection="true">
      <alignment horizontal="general" vertical="bottom" textRotation="0" wrapText="false" indent="0" shrinkToFit="false"/>
      <protection locked="true" hidden="false"/>
    </xf>
    <xf numFmtId="164" fontId="4" fillId="3" borderId="6" xfId="0" applyFont="true" applyBorder="true" applyAlignment="true" applyProtection="true">
      <alignment horizontal="general" vertical="bottom" textRotation="0" wrapText="false" indent="0" shrinkToFit="false"/>
      <protection locked="true" hidden="false"/>
    </xf>
    <xf numFmtId="164" fontId="19" fillId="3" borderId="0" xfId="0" applyFont="true" applyBorder="false" applyAlignment="true" applyProtection="true">
      <alignment horizontal="general" vertical="bottom" textRotation="0" wrapText="false" indent="0" shrinkToFit="false"/>
      <protection locked="true" hidden="false"/>
    </xf>
    <xf numFmtId="168" fontId="4" fillId="3" borderId="2" xfId="0" applyFont="true" applyBorder="true" applyAlignment="true" applyProtection="true">
      <alignment horizontal="left" vertical="bottom" textRotation="0" wrapText="false" indent="0" shrinkToFit="false"/>
      <protection locked="true" hidden="false"/>
    </xf>
    <xf numFmtId="169" fontId="19" fillId="3" borderId="35" xfId="0" applyFont="true" applyBorder="true" applyAlignment="true" applyProtection="true">
      <alignment horizontal="right" vertical="bottom" textRotation="0" wrapText="false" indent="0" shrinkToFit="false"/>
      <protection locked="true" hidden="false"/>
    </xf>
    <xf numFmtId="165" fontId="9" fillId="8" borderId="2" xfId="0" applyFont="true" applyBorder="true" applyAlignment="true" applyProtection="true">
      <alignment horizontal="center" vertical="center" textRotation="0" wrapText="false" indent="0" shrinkToFit="false"/>
      <protection locked="false" hidden="false"/>
    </xf>
    <xf numFmtId="164" fontId="20" fillId="3" borderId="7" xfId="0" applyFont="true" applyBorder="true" applyAlignment="true" applyProtection="true">
      <alignment horizontal="general" vertical="bottom" textRotation="0" wrapText="false" indent="0" shrinkToFit="false"/>
      <protection locked="true" hidden="false"/>
    </xf>
    <xf numFmtId="168" fontId="4" fillId="3" borderId="0" xfId="0" applyFont="true" applyBorder="false" applyAlignment="true" applyProtection="true">
      <alignment horizontal="left" vertical="bottom" textRotation="0" wrapText="false" indent="0" shrinkToFit="false"/>
      <protection locked="true" hidden="false"/>
    </xf>
    <xf numFmtId="169" fontId="19" fillId="3" borderId="0" xfId="0" applyFont="true" applyBorder="false" applyAlignment="true" applyProtection="true">
      <alignment horizontal="right" vertical="bottom" textRotation="0" wrapText="false" indent="0" shrinkToFit="false"/>
      <protection locked="true" hidden="false"/>
    </xf>
    <xf numFmtId="165" fontId="9" fillId="3" borderId="0" xfId="0" applyFont="true" applyBorder="false" applyAlignment="true" applyProtection="true">
      <alignment horizontal="center" vertical="center" textRotation="0" wrapText="false" indent="0" shrinkToFit="false"/>
      <protection locked="false" hidden="false"/>
    </xf>
    <xf numFmtId="169" fontId="19" fillId="3" borderId="2" xfId="0" applyFont="true" applyBorder="true" applyAlignment="true" applyProtection="true">
      <alignment horizontal="right" vertical="bottom" textRotation="0" wrapText="false" indent="0" shrinkToFit="false"/>
      <protection locked="true" hidden="false"/>
    </xf>
    <xf numFmtId="164" fontId="4" fillId="3" borderId="8" xfId="0" applyFont="true" applyBorder="true" applyAlignment="true" applyProtection="true">
      <alignment horizontal="general" vertical="bottom" textRotation="0" wrapText="false" indent="0" shrinkToFit="false"/>
      <protection locked="true" hidden="false"/>
    </xf>
    <xf numFmtId="164" fontId="4" fillId="3" borderId="32" xfId="0" applyFont="true" applyBorder="true" applyAlignment="true" applyProtection="true">
      <alignment horizontal="general" vertical="bottom" textRotation="0" wrapText="false" indent="0" shrinkToFit="false"/>
      <protection locked="true" hidden="false"/>
    </xf>
    <xf numFmtId="164" fontId="4" fillId="3" borderId="10" xfId="0" applyFont="true" applyBorder="true" applyAlignment="true" applyProtection="true">
      <alignment horizontal="general" vertical="bottom" textRotation="0" wrapText="false" indent="0" shrinkToFit="false"/>
      <protection locked="true" hidden="false"/>
    </xf>
    <xf numFmtId="164" fontId="5" fillId="3" borderId="0" xfId="0" applyFont="true" applyBorder="false" applyAlignment="true" applyProtection="true">
      <alignment horizontal="general" vertical="bottom" textRotation="0" wrapText="false" indent="0" shrinkToFit="false"/>
      <protection locked="true" hidden="true"/>
    </xf>
    <xf numFmtId="164" fontId="6" fillId="3" borderId="0" xfId="0" applyFont="true" applyBorder="false" applyAlignment="true" applyProtection="true">
      <alignment horizontal="general" vertical="bottom" textRotation="0" wrapText="false" indent="0" shrinkToFit="false"/>
      <protection locked="true" hidden="true"/>
    </xf>
    <xf numFmtId="164" fontId="6" fillId="3" borderId="0" xfId="0" applyFont="true" applyBorder="false" applyAlignment="true" applyProtection="true">
      <alignment horizontal="right" vertical="center" textRotation="0" wrapText="false" indent="0" shrinkToFit="false"/>
      <protection locked="true" hidden="true"/>
    </xf>
    <xf numFmtId="164" fontId="6" fillId="3" borderId="0" xfId="0" applyFont="true" applyBorder="false" applyAlignment="true" applyProtection="true">
      <alignment horizontal="right" vertical="bottom" textRotation="0" wrapText="false" indent="0" shrinkToFit="false"/>
      <protection locked="true" hidden="true"/>
    </xf>
    <xf numFmtId="164" fontId="9" fillId="3" borderId="0" xfId="0" applyFont="true" applyBorder="false" applyAlignment="true" applyProtection="true">
      <alignment horizontal="general" vertical="bottom" textRotation="0" wrapText="false" indent="0" shrinkToFit="false"/>
      <protection locked="true" hidden="true"/>
    </xf>
    <xf numFmtId="164" fontId="9" fillId="3" borderId="3" xfId="0" applyFont="true" applyBorder="true" applyAlignment="true" applyProtection="true">
      <alignment horizontal="general" vertical="bottom" textRotation="0" wrapText="false" indent="0" shrinkToFit="false"/>
      <protection locked="true" hidden="true"/>
    </xf>
    <xf numFmtId="164" fontId="6" fillId="3" borderId="4" xfId="0" applyFont="true" applyBorder="true" applyAlignment="true" applyProtection="true">
      <alignment horizontal="general" vertical="bottom" textRotation="0" wrapText="false" indent="0" shrinkToFit="false"/>
      <protection locked="true" hidden="true"/>
    </xf>
    <xf numFmtId="164" fontId="6" fillId="3" borderId="4" xfId="0" applyFont="true" applyBorder="true" applyAlignment="true" applyProtection="true">
      <alignment horizontal="right" vertical="center" textRotation="0" wrapText="false" indent="0" shrinkToFit="false"/>
      <protection locked="true" hidden="true"/>
    </xf>
    <xf numFmtId="164" fontId="6" fillId="3" borderId="5" xfId="0" applyFont="true" applyBorder="true" applyAlignment="true" applyProtection="true">
      <alignment horizontal="right" vertical="bottom" textRotation="0" wrapText="false" indent="0" shrinkToFit="false"/>
      <protection locked="true" hidden="true"/>
    </xf>
    <xf numFmtId="164" fontId="0" fillId="3" borderId="6" xfId="0" applyFont="false" applyBorder="true" applyAlignment="true" applyProtection="true">
      <alignment horizontal="general" vertical="bottom" textRotation="0" wrapText="false" indent="0" shrinkToFit="false"/>
      <protection locked="true" hidden="true"/>
    </xf>
    <xf numFmtId="164" fontId="21" fillId="3" borderId="1" xfId="0" applyFont="true" applyBorder="true" applyAlignment="true" applyProtection="true">
      <alignment horizontal="general" vertical="bottom" textRotation="0" wrapText="false" indent="0" shrinkToFit="false"/>
      <protection locked="true" hidden="true"/>
    </xf>
    <xf numFmtId="164" fontId="21" fillId="3" borderId="1" xfId="0" applyFont="true" applyBorder="true" applyAlignment="true" applyProtection="true">
      <alignment horizontal="right" vertical="bottom" textRotation="0" wrapText="false" indent="0" shrinkToFit="false"/>
      <protection locked="false" hidden="false"/>
    </xf>
    <xf numFmtId="164" fontId="21" fillId="3" borderId="7" xfId="0" applyFont="true" applyBorder="true" applyAlignment="true" applyProtection="true">
      <alignment horizontal="left" vertical="bottom" textRotation="0" wrapText="false" indent="0" shrinkToFit="false"/>
      <protection locked="true" hidden="true"/>
    </xf>
    <xf numFmtId="164" fontId="6" fillId="3" borderId="1" xfId="0" applyFont="true" applyBorder="true" applyAlignment="true" applyProtection="true">
      <alignment horizontal="general" vertical="bottom" textRotation="0" wrapText="false" indent="0" shrinkToFit="false"/>
      <protection locked="true" hidden="true"/>
    </xf>
    <xf numFmtId="164" fontId="21" fillId="6" borderId="1" xfId="0" applyFont="true" applyBorder="true" applyAlignment="true" applyProtection="true">
      <alignment horizontal="left" vertical="center" textRotation="0" wrapText="false" indent="0" shrinkToFit="false"/>
      <protection locked="false" hidden="false"/>
    </xf>
    <xf numFmtId="164" fontId="6" fillId="3" borderId="7" xfId="0" applyFont="true" applyBorder="true" applyAlignment="true" applyProtection="true">
      <alignment horizontal="right" vertical="bottom" textRotation="0" wrapText="false" indent="0" shrinkToFit="false"/>
      <protection locked="true" hidden="true"/>
    </xf>
    <xf numFmtId="164" fontId="13" fillId="3" borderId="0" xfId="0" applyFont="true" applyBorder="false" applyAlignment="true" applyProtection="true">
      <alignment horizontal="general" vertical="bottom" textRotation="0" wrapText="false" indent="0" shrinkToFit="false"/>
      <protection locked="true" hidden="true"/>
    </xf>
    <xf numFmtId="164" fontId="6" fillId="3" borderId="8" xfId="0" applyFont="true" applyBorder="true" applyAlignment="true" applyProtection="true">
      <alignment horizontal="general" vertical="bottom" textRotation="0" wrapText="false" indent="0" shrinkToFit="false"/>
      <protection locked="true" hidden="true"/>
    </xf>
    <xf numFmtId="164" fontId="6" fillId="3" borderId="32" xfId="0" applyFont="true" applyBorder="true" applyAlignment="true" applyProtection="true">
      <alignment horizontal="general" vertical="bottom" textRotation="0" wrapText="false" indent="0" shrinkToFit="false"/>
      <protection locked="true" hidden="true"/>
    </xf>
    <xf numFmtId="164" fontId="6" fillId="3" borderId="32" xfId="0" applyFont="true" applyBorder="true" applyAlignment="true" applyProtection="true">
      <alignment horizontal="right" vertical="center" textRotation="0" wrapText="false" indent="0" shrinkToFit="false"/>
      <protection locked="true" hidden="true"/>
    </xf>
    <xf numFmtId="164" fontId="6" fillId="3" borderId="10" xfId="0" applyFont="true" applyBorder="true" applyAlignment="true" applyProtection="true">
      <alignment horizontal="right" vertical="bottom" textRotation="0" wrapText="false" indent="0" shrinkToFit="false"/>
      <protection locked="true" hidden="true"/>
    </xf>
    <xf numFmtId="164" fontId="7" fillId="4" borderId="1" xfId="0" applyFont="true" applyBorder="true" applyAlignment="true" applyProtection="true">
      <alignment horizontal="center" vertical="center" textRotation="0" wrapText="true" indent="0" shrinkToFit="false"/>
      <protection locked="true" hidden="true"/>
    </xf>
    <xf numFmtId="164" fontId="7" fillId="3" borderId="0" xfId="0" applyFont="true" applyBorder="false" applyAlignment="true" applyProtection="true">
      <alignment horizontal="center" vertical="center" textRotation="0" wrapText="true" indent="0" shrinkToFit="false"/>
      <protection locked="true" hidden="true"/>
    </xf>
    <xf numFmtId="164" fontId="0" fillId="3" borderId="0" xfId="0" applyFont="false" applyBorder="false" applyAlignment="true" applyProtection="true">
      <alignment horizontal="general" vertical="bottom" textRotation="0" wrapText="false" indent="0" shrinkToFit="false"/>
      <protection locked="true" hidden="true"/>
    </xf>
    <xf numFmtId="164" fontId="0" fillId="0" borderId="0" xfId="0" applyFont="false" applyBorder="false" applyAlignment="true" applyProtection="true">
      <alignment horizontal="general" vertical="bottom" textRotation="0" wrapText="false" indent="0" shrinkToFit="false"/>
      <protection locked="true" hidden="true"/>
    </xf>
    <xf numFmtId="164" fontId="6" fillId="3" borderId="3" xfId="0" applyFont="true" applyBorder="true" applyAlignment="true" applyProtection="true">
      <alignment horizontal="general" vertical="bottom" textRotation="0" wrapText="false" indent="0" shrinkToFit="false"/>
      <protection locked="true" hidden="true"/>
    </xf>
    <xf numFmtId="164" fontId="6" fillId="3" borderId="6" xfId="0" applyFont="true" applyBorder="true" applyAlignment="true" applyProtection="true">
      <alignment horizontal="general" vertical="bottom" textRotation="0" wrapText="false" indent="0" shrinkToFit="false"/>
      <protection locked="true" hidden="true"/>
    </xf>
    <xf numFmtId="164" fontId="0" fillId="3" borderId="3" xfId="0" applyFont="false" applyBorder="true" applyAlignment="true" applyProtection="true">
      <alignment horizontal="general" vertical="bottom" textRotation="0" wrapText="false" indent="0" shrinkToFit="false"/>
      <protection locked="true" hidden="true"/>
    </xf>
    <xf numFmtId="164" fontId="9" fillId="3" borderId="4" xfId="0" applyFont="true" applyBorder="true" applyAlignment="true" applyProtection="true">
      <alignment horizontal="general" vertical="bottom" textRotation="0" wrapText="false" indent="0" shrinkToFit="false"/>
      <protection locked="true" hidden="true"/>
    </xf>
    <xf numFmtId="164" fontId="0" fillId="3" borderId="5" xfId="0" applyFont="false" applyBorder="true" applyAlignment="true" applyProtection="true">
      <alignment horizontal="general" vertical="bottom" textRotation="0" wrapText="false" indent="0" shrinkToFit="false"/>
      <protection locked="true" hidden="true"/>
    </xf>
    <xf numFmtId="164" fontId="12" fillId="3" borderId="6" xfId="0" applyFont="true" applyBorder="true" applyAlignment="true" applyProtection="true">
      <alignment horizontal="general" vertical="bottom" textRotation="0" wrapText="false" indent="0" shrinkToFit="false"/>
      <protection locked="true" hidden="true"/>
    </xf>
    <xf numFmtId="164" fontId="4" fillId="3" borderId="0" xfId="0" applyFont="true" applyBorder="false" applyAlignment="true" applyProtection="true">
      <alignment horizontal="general" vertical="bottom" textRotation="0" wrapText="false" indent="0" shrinkToFit="false"/>
      <protection locked="true" hidden="true"/>
    </xf>
    <xf numFmtId="164" fontId="0" fillId="3" borderId="7" xfId="0" applyFont="false" applyBorder="true" applyAlignment="true" applyProtection="true">
      <alignment horizontal="general" vertical="bottom" textRotation="0" wrapText="false" indent="0" shrinkToFit="false"/>
      <protection locked="true" hidden="true"/>
    </xf>
    <xf numFmtId="164" fontId="23" fillId="3" borderId="1" xfId="0" applyFont="true" applyBorder="true" applyAlignment="true" applyProtection="true">
      <alignment horizontal="general" vertical="bottom" textRotation="0" wrapText="false" indent="0" shrinkToFit="false"/>
      <protection locked="true" hidden="true"/>
    </xf>
    <xf numFmtId="166" fontId="23" fillId="3" borderId="1" xfId="0" applyFont="true" applyBorder="true" applyAlignment="true" applyProtection="true">
      <alignment horizontal="right" vertical="bottom" textRotation="0" wrapText="false" indent="0" shrinkToFit="false"/>
      <protection locked="true" hidden="true"/>
    </xf>
    <xf numFmtId="164" fontId="23" fillId="3" borderId="7" xfId="0" applyFont="true" applyBorder="true" applyAlignment="true" applyProtection="true">
      <alignment horizontal="left" vertical="bottom" textRotation="0" wrapText="false" indent="0" shrinkToFit="false"/>
      <protection locked="true" hidden="true"/>
    </xf>
    <xf numFmtId="164" fontId="24" fillId="3" borderId="0" xfId="0" applyFont="true" applyBorder="false" applyAlignment="true" applyProtection="true">
      <alignment horizontal="general" vertical="bottom" textRotation="0" wrapText="false" indent="0" shrinkToFit="false"/>
      <protection locked="true" hidden="true"/>
    </xf>
    <xf numFmtId="164" fontId="23" fillId="3" borderId="6" xfId="0" applyFont="true" applyBorder="true" applyAlignment="true" applyProtection="true">
      <alignment horizontal="general" vertical="bottom" textRotation="0" wrapText="false" indent="0" shrinkToFit="false"/>
      <protection locked="true" hidden="true"/>
    </xf>
    <xf numFmtId="165" fontId="23" fillId="3" borderId="1" xfId="0" applyFont="true" applyBorder="true" applyAlignment="true" applyProtection="true">
      <alignment horizontal="right" vertical="bottom" textRotation="0" wrapText="false" indent="0" shrinkToFit="false"/>
      <protection locked="true" hidden="true"/>
    </xf>
    <xf numFmtId="164" fontId="6" fillId="3" borderId="36" xfId="0" applyFont="true" applyBorder="true" applyAlignment="true" applyProtection="true">
      <alignment horizontal="general" vertical="bottom" textRotation="0" wrapText="false" indent="0" shrinkToFit="false"/>
      <protection locked="true" hidden="true"/>
    </xf>
    <xf numFmtId="164" fontId="6" fillId="3" borderId="2" xfId="0" applyFont="true" applyBorder="true" applyAlignment="true" applyProtection="true">
      <alignment horizontal="center" vertical="bottom" textRotation="0" wrapText="false" indent="0" shrinkToFit="false"/>
      <protection locked="true" hidden="true"/>
    </xf>
    <xf numFmtId="164" fontId="6" fillId="3" borderId="2" xfId="0" applyFont="true" applyBorder="true" applyAlignment="true" applyProtection="true">
      <alignment horizontal="general" vertical="bottom" textRotation="0" wrapText="false" indent="0" shrinkToFit="false"/>
      <protection locked="true" hidden="true"/>
    </xf>
    <xf numFmtId="164" fontId="6" fillId="3" borderId="37" xfId="0" applyFont="true" applyBorder="true" applyAlignment="true" applyProtection="true">
      <alignment horizontal="general" vertical="bottom" textRotation="0" wrapText="false" indent="0" shrinkToFit="false"/>
      <protection locked="true" hidden="true"/>
    </xf>
    <xf numFmtId="164" fontId="25" fillId="3" borderId="7" xfId="0" applyFont="true" applyBorder="true" applyAlignment="true" applyProtection="true">
      <alignment horizontal="general" vertical="bottom" textRotation="0" wrapText="false" indent="0" shrinkToFit="false"/>
      <protection locked="true" hidden="true"/>
    </xf>
    <xf numFmtId="164" fontId="14" fillId="3" borderId="6" xfId="0" applyFont="true" applyBorder="true" applyAlignment="true" applyProtection="true">
      <alignment horizontal="left" vertical="bottom" textRotation="0" wrapText="false" indent="0" shrinkToFit="false"/>
      <protection locked="true" hidden="true"/>
    </xf>
    <xf numFmtId="169" fontId="26" fillId="3" borderId="2" xfId="0" applyFont="true" applyBorder="true" applyAlignment="true" applyProtection="true">
      <alignment horizontal="right" vertical="bottom" textRotation="0" wrapText="false" indent="0" shrinkToFit="false"/>
      <protection locked="true" hidden="true"/>
    </xf>
    <xf numFmtId="164" fontId="26" fillId="3" borderId="2" xfId="0" applyFont="true" applyBorder="true" applyAlignment="true" applyProtection="true">
      <alignment horizontal="general" vertical="bottom" textRotation="0" wrapText="false" indent="0" shrinkToFit="false"/>
      <protection locked="true" hidden="true"/>
    </xf>
    <xf numFmtId="164" fontId="26" fillId="3" borderId="37" xfId="0" applyFont="true" applyBorder="true" applyAlignment="true" applyProtection="true">
      <alignment horizontal="right" vertical="bottom" textRotation="0" wrapText="false" indent="0" shrinkToFit="false"/>
      <protection locked="true" hidden="true"/>
    </xf>
    <xf numFmtId="166" fontId="23" fillId="3" borderId="1" xfId="0" applyFont="true" applyBorder="true" applyAlignment="true" applyProtection="true">
      <alignment horizontal="general" vertical="center" textRotation="0" wrapText="false" indent="0" shrinkToFit="false"/>
      <protection locked="true" hidden="true"/>
    </xf>
    <xf numFmtId="166" fontId="23" fillId="3" borderId="7" xfId="0" applyFont="true" applyBorder="true" applyAlignment="true" applyProtection="true">
      <alignment horizontal="left" vertical="center" textRotation="0" wrapText="false" indent="0" shrinkToFit="false"/>
      <protection locked="true" hidden="true"/>
    </xf>
    <xf numFmtId="164" fontId="14" fillId="3" borderId="0" xfId="0" applyFont="true" applyBorder="false" applyAlignment="true" applyProtection="true">
      <alignment horizontal="left" vertical="bottom" textRotation="0" wrapText="false" indent="0" shrinkToFit="false"/>
      <protection locked="true" hidden="true"/>
    </xf>
    <xf numFmtId="164" fontId="23" fillId="3" borderId="0" xfId="0" applyFont="true" applyBorder="false" applyAlignment="true" applyProtection="true">
      <alignment horizontal="general" vertical="top" textRotation="0" wrapText="false" indent="0" shrinkToFit="false"/>
      <protection locked="true" hidden="true"/>
    </xf>
    <xf numFmtId="165" fontId="14" fillId="3" borderId="6" xfId="0" applyFont="true" applyBorder="true" applyAlignment="true" applyProtection="true">
      <alignment horizontal="right" vertical="bottom" textRotation="0" wrapText="false" indent="0" shrinkToFit="false"/>
      <protection locked="true" hidden="true"/>
    </xf>
    <xf numFmtId="164" fontId="25" fillId="3" borderId="0" xfId="0" applyFont="true" applyBorder="false" applyAlignment="true" applyProtection="true">
      <alignment horizontal="general" vertical="bottom" textRotation="0" wrapText="false" indent="0" shrinkToFit="false"/>
      <protection locked="true" hidden="true"/>
    </xf>
    <xf numFmtId="164" fontId="21" fillId="3" borderId="6" xfId="0" applyFont="true" applyBorder="true" applyAlignment="true" applyProtection="true">
      <alignment horizontal="general" vertical="bottom" textRotation="0" wrapText="false" indent="0" shrinkToFit="false"/>
      <protection locked="true" hidden="true"/>
    </xf>
    <xf numFmtId="164" fontId="6" fillId="4" borderId="38" xfId="0" applyFont="true" applyBorder="true" applyAlignment="true" applyProtection="true">
      <alignment horizontal="general" vertical="bottom" textRotation="0" wrapText="false" indent="0" shrinkToFit="false"/>
      <protection locked="true" hidden="true"/>
    </xf>
    <xf numFmtId="164" fontId="6" fillId="4" borderId="2" xfId="0" applyFont="true" applyBorder="true" applyAlignment="true" applyProtection="true">
      <alignment horizontal="center" vertical="bottom" textRotation="0" wrapText="false" indent="0" shrinkToFit="false"/>
      <protection locked="true" hidden="true"/>
    </xf>
    <xf numFmtId="164" fontId="6" fillId="4" borderId="2" xfId="0" applyFont="true" applyBorder="true" applyAlignment="true" applyProtection="true">
      <alignment horizontal="general" vertical="bottom" textRotation="0" wrapText="false" indent="0" shrinkToFit="false"/>
      <protection locked="true" hidden="true"/>
    </xf>
    <xf numFmtId="169" fontId="6" fillId="4" borderId="2" xfId="0" applyFont="true" applyBorder="true" applyAlignment="true" applyProtection="true">
      <alignment horizontal="general" vertical="bottom" textRotation="0" wrapText="false" indent="0" shrinkToFit="false"/>
      <protection locked="true" hidden="true"/>
    </xf>
    <xf numFmtId="164" fontId="6" fillId="4" borderId="37" xfId="0" applyFont="true" applyBorder="true" applyAlignment="true" applyProtection="true">
      <alignment horizontal="general" vertical="bottom" textRotation="0" wrapText="false" indent="0" shrinkToFit="false"/>
      <protection locked="true" hidden="true"/>
    </xf>
    <xf numFmtId="164" fontId="23" fillId="3" borderId="1" xfId="0" applyFont="true" applyBorder="true" applyAlignment="true" applyProtection="true">
      <alignment horizontal="right" vertical="bottom" textRotation="0" wrapText="false" indent="0" shrinkToFit="false"/>
      <protection locked="true" hidden="true"/>
    </xf>
    <xf numFmtId="168" fontId="23" fillId="3" borderId="7" xfId="0" applyFont="true" applyBorder="true" applyAlignment="true" applyProtection="true">
      <alignment horizontal="left" vertical="center" textRotation="0" wrapText="false" indent="0" shrinkToFit="false"/>
      <protection locked="true" hidden="true"/>
    </xf>
    <xf numFmtId="165" fontId="14" fillId="3" borderId="0" xfId="0" applyFont="true" applyBorder="false" applyAlignment="true" applyProtection="true">
      <alignment horizontal="left" vertical="bottom" textRotation="0" wrapText="false" indent="0" shrinkToFit="false"/>
      <protection locked="true" hidden="true"/>
    </xf>
    <xf numFmtId="164" fontId="6" fillId="9" borderId="39" xfId="0" applyFont="true" applyBorder="true" applyAlignment="true" applyProtection="true">
      <alignment horizontal="center" vertical="center" textRotation="0" wrapText="false" indent="0" shrinkToFit="false"/>
      <protection locked="true" hidden="true"/>
    </xf>
    <xf numFmtId="164" fontId="23" fillId="3" borderId="6" xfId="0" applyFont="true" applyBorder="true" applyAlignment="true" applyProtection="true">
      <alignment horizontal="general" vertical="top" textRotation="0" wrapText="false" indent="0" shrinkToFit="false"/>
      <protection locked="true" hidden="true"/>
    </xf>
    <xf numFmtId="164" fontId="27" fillId="3" borderId="7" xfId="0" applyFont="true" applyBorder="true" applyAlignment="true" applyProtection="true">
      <alignment horizontal="right" vertical="bottom" textRotation="0" wrapText="false" indent="0" shrinkToFit="false"/>
      <protection locked="true" hidden="true"/>
    </xf>
    <xf numFmtId="164" fontId="6" fillId="3" borderId="7" xfId="0" applyFont="true" applyBorder="true" applyAlignment="true" applyProtection="true">
      <alignment horizontal="right" vertical="center" textRotation="0" wrapText="false" indent="0" shrinkToFit="false"/>
      <protection locked="true" hidden="true"/>
    </xf>
    <xf numFmtId="164" fontId="6" fillId="3" borderId="7" xfId="0" applyFont="true" applyBorder="true" applyAlignment="true" applyProtection="true">
      <alignment horizontal="left" vertical="bottom" textRotation="0" wrapText="false" indent="0" shrinkToFit="false"/>
      <protection locked="true" hidden="true"/>
    </xf>
    <xf numFmtId="164" fontId="21" fillId="3" borderId="0" xfId="0" applyFont="true" applyBorder="false" applyAlignment="true" applyProtection="true">
      <alignment horizontal="left" vertical="bottom" textRotation="0" wrapText="false" indent="0" shrinkToFit="false"/>
      <protection locked="true" hidden="true"/>
    </xf>
    <xf numFmtId="164" fontId="17" fillId="3" borderId="6" xfId="0" applyFont="true" applyBorder="true" applyAlignment="true" applyProtection="true">
      <alignment horizontal="general" vertical="bottom" textRotation="0" wrapText="false" indent="0" shrinkToFit="false"/>
      <protection locked="true" hidden="true"/>
    </xf>
    <xf numFmtId="167" fontId="14" fillId="8" borderId="2" xfId="0" applyFont="true" applyBorder="true" applyAlignment="true" applyProtection="true">
      <alignment horizontal="left" vertical="bottom" textRotation="0" wrapText="false" indent="0" shrinkToFit="false"/>
      <protection locked="false" hidden="false"/>
    </xf>
    <xf numFmtId="164" fontId="6" fillId="3" borderId="40" xfId="0" applyFont="true" applyBorder="true" applyAlignment="true" applyProtection="true">
      <alignment horizontal="left" vertical="center" textRotation="0" wrapText="false" indent="0" shrinkToFit="false"/>
      <protection locked="true" hidden="true"/>
    </xf>
    <xf numFmtId="164" fontId="6" fillId="3" borderId="41" xfId="0" applyFont="true" applyBorder="true" applyAlignment="true" applyProtection="true">
      <alignment horizontal="left" vertical="center" textRotation="0" wrapText="false" indent="0" shrinkToFit="false"/>
      <protection locked="true" hidden="true"/>
    </xf>
    <xf numFmtId="164" fontId="6" fillId="3" borderId="42" xfId="0" applyFont="true" applyBorder="true" applyAlignment="true" applyProtection="true">
      <alignment horizontal="left" vertical="center" textRotation="0" wrapText="false" indent="0" shrinkToFit="false"/>
      <protection locked="true" hidden="true"/>
    </xf>
    <xf numFmtId="164" fontId="6" fillId="5" borderId="1" xfId="0" applyFont="true" applyBorder="true" applyAlignment="true" applyProtection="true">
      <alignment horizontal="right" vertical="bottom" textRotation="0" wrapText="false" indent="0" shrinkToFit="false"/>
      <protection locked="false" hidden="false"/>
    </xf>
    <xf numFmtId="164" fontId="6" fillId="3" borderId="7" xfId="0" applyFont="true" applyBorder="true" applyAlignment="true" applyProtection="true">
      <alignment horizontal="left" vertical="center" textRotation="0" wrapText="false" indent="0" shrinkToFit="false"/>
      <protection locked="true" hidden="true"/>
    </xf>
    <xf numFmtId="164" fontId="4" fillId="3" borderId="6" xfId="0" applyFont="true" applyBorder="true" applyAlignment="true" applyProtection="true">
      <alignment horizontal="general" vertical="bottom" textRotation="0" wrapText="false" indent="0" shrinkToFit="false"/>
      <protection locked="true" hidden="true"/>
    </xf>
    <xf numFmtId="164" fontId="21" fillId="5" borderId="1" xfId="0" applyFont="true" applyBorder="true" applyAlignment="true" applyProtection="true">
      <alignment horizontal="right" vertical="bottom" textRotation="0" wrapText="false" indent="0" shrinkToFit="false"/>
      <protection locked="false" hidden="false"/>
    </xf>
    <xf numFmtId="168" fontId="6" fillId="3" borderId="7" xfId="0" applyFont="true" applyBorder="true" applyAlignment="true" applyProtection="true">
      <alignment horizontal="left" vertical="center" textRotation="0" wrapText="false" indent="0" shrinkToFit="false"/>
      <protection locked="true" hidden="true"/>
    </xf>
    <xf numFmtId="164" fontId="6" fillId="7" borderId="38" xfId="0" applyFont="true" applyBorder="true" applyAlignment="true" applyProtection="true">
      <alignment horizontal="general" vertical="bottom" textRotation="0" wrapText="false" indent="0" shrinkToFit="false"/>
      <protection locked="true" hidden="true"/>
    </xf>
    <xf numFmtId="166" fontId="6" fillId="9" borderId="39" xfId="0" applyFont="true" applyBorder="true" applyAlignment="true" applyProtection="true">
      <alignment horizontal="center" vertical="center" textRotation="0" wrapText="false" indent="0" shrinkToFit="false"/>
      <protection locked="true" hidden="true"/>
    </xf>
    <xf numFmtId="164" fontId="13" fillId="3" borderId="6" xfId="0" applyFont="true" applyBorder="true" applyAlignment="true" applyProtection="true">
      <alignment horizontal="general" vertical="bottom" textRotation="0" wrapText="false" indent="0" shrinkToFit="false"/>
      <protection locked="true" hidden="true"/>
    </xf>
    <xf numFmtId="164" fontId="6" fillId="3" borderId="19" xfId="0" applyFont="true" applyBorder="true" applyAlignment="true" applyProtection="true">
      <alignment horizontal="left" vertical="center" textRotation="0" wrapText="false" indent="0" shrinkToFit="false"/>
      <protection locked="true" hidden="true"/>
    </xf>
    <xf numFmtId="164" fontId="6" fillId="3" borderId="9" xfId="0" applyFont="true" applyBorder="true" applyAlignment="true" applyProtection="true">
      <alignment horizontal="left" vertical="center" textRotation="0" wrapText="false" indent="0" shrinkToFit="false"/>
      <protection locked="true" hidden="true"/>
    </xf>
    <xf numFmtId="164" fontId="6" fillId="3" borderId="22" xfId="0" applyFont="true" applyBorder="true" applyAlignment="true" applyProtection="true">
      <alignment horizontal="left" vertical="center" textRotation="0" wrapText="false" indent="0" shrinkToFit="false"/>
      <protection locked="true" hidden="true"/>
    </xf>
    <xf numFmtId="164" fontId="4" fillId="0" borderId="7" xfId="0" applyFont="true" applyBorder="true" applyAlignment="true" applyProtection="true">
      <alignment horizontal="general" vertical="bottom" textRotation="0" wrapText="false" indent="0" shrinkToFit="false"/>
      <protection locked="true" hidden="true"/>
    </xf>
    <xf numFmtId="164" fontId="6" fillId="3" borderId="7" xfId="0" applyFont="true" applyBorder="true" applyAlignment="true" applyProtection="true">
      <alignment horizontal="general" vertical="bottom" textRotation="0" wrapText="false" indent="0" shrinkToFit="false"/>
      <protection locked="true" hidden="true"/>
    </xf>
    <xf numFmtId="164" fontId="4" fillId="3" borderId="7" xfId="0" applyFont="true" applyBorder="true" applyAlignment="true" applyProtection="true">
      <alignment horizontal="general" vertical="bottom" textRotation="0" wrapText="false" indent="0" shrinkToFit="false"/>
      <protection locked="true" hidden="true"/>
    </xf>
    <xf numFmtId="164" fontId="6" fillId="3" borderId="4" xfId="0" applyFont="true" applyBorder="true" applyAlignment="true" applyProtection="true">
      <alignment horizontal="general" vertical="center" textRotation="0" wrapText="false" indent="0" shrinkToFit="false"/>
      <protection locked="true" hidden="true"/>
    </xf>
    <xf numFmtId="164" fontId="6" fillId="3" borderId="5" xfId="0" applyFont="true" applyBorder="true" applyAlignment="true" applyProtection="true">
      <alignment horizontal="general" vertical="bottom" textRotation="0" wrapText="false" indent="0" shrinkToFit="false"/>
      <protection locked="true" hidden="true"/>
    </xf>
    <xf numFmtId="164" fontId="6" fillId="3" borderId="0" xfId="0" applyFont="true" applyBorder="false" applyAlignment="true" applyProtection="true">
      <alignment horizontal="center" vertical="center" textRotation="0" wrapText="false" indent="0" shrinkToFit="false"/>
      <protection locked="true" hidden="true"/>
    </xf>
    <xf numFmtId="164" fontId="6" fillId="3" borderId="0" xfId="0" applyFont="true" applyBorder="false" applyAlignment="true" applyProtection="true">
      <alignment horizontal="left" vertical="center" textRotation="0" wrapText="false" indent="0" shrinkToFit="false"/>
      <protection locked="true" hidden="true"/>
    </xf>
    <xf numFmtId="164" fontId="6" fillId="7" borderId="17" xfId="0" applyFont="true" applyBorder="true" applyAlignment="true" applyProtection="true">
      <alignment horizontal="general" vertical="bottom" textRotation="0" wrapText="false" indent="0" shrinkToFit="false"/>
      <protection locked="true" hidden="true"/>
    </xf>
    <xf numFmtId="170" fontId="6" fillId="9" borderId="39" xfId="0" applyFont="true" applyBorder="true" applyAlignment="true" applyProtection="true">
      <alignment horizontal="center" vertical="center" textRotation="0" wrapText="false" indent="0" shrinkToFit="false"/>
      <protection locked="true" hidden="true"/>
    </xf>
    <xf numFmtId="164" fontId="6" fillId="0" borderId="26" xfId="0" applyFont="true" applyBorder="true" applyAlignment="true" applyProtection="true">
      <alignment horizontal="left" vertical="center" textRotation="0" wrapText="false" indent="0" shrinkToFit="false"/>
      <protection locked="true" hidden="true"/>
    </xf>
    <xf numFmtId="164" fontId="6" fillId="7" borderId="31" xfId="0" applyFont="true" applyBorder="true" applyAlignment="true" applyProtection="true">
      <alignment horizontal="general" vertical="bottom" textRotation="0" wrapText="false" indent="0" shrinkToFit="false"/>
      <protection locked="true" hidden="true"/>
    </xf>
    <xf numFmtId="167" fontId="12" fillId="8" borderId="43" xfId="0" applyFont="true" applyBorder="true" applyAlignment="true" applyProtection="true">
      <alignment horizontal="center" vertical="bottom" textRotation="0" wrapText="false" indent="0" shrinkToFit="false"/>
      <protection locked="false" hidden="false"/>
    </xf>
    <xf numFmtId="164" fontId="6" fillId="3" borderId="44" xfId="0" applyFont="true" applyBorder="true" applyAlignment="true" applyProtection="true">
      <alignment horizontal="general" vertical="bottom" textRotation="0" wrapText="false" indent="0" shrinkToFit="false"/>
      <protection locked="true" hidden="true"/>
    </xf>
    <xf numFmtId="164" fontId="6" fillId="3" borderId="45" xfId="0" applyFont="true" applyBorder="true" applyAlignment="true" applyProtection="true">
      <alignment horizontal="general" vertical="bottom" textRotation="0" wrapText="false" indent="0" shrinkToFit="false"/>
      <protection locked="true" hidden="true"/>
    </xf>
    <xf numFmtId="164" fontId="0" fillId="3" borderId="8" xfId="0" applyFont="false" applyBorder="true" applyAlignment="true" applyProtection="true">
      <alignment horizontal="general" vertical="bottom" textRotation="0" wrapText="false" indent="0" shrinkToFit="false"/>
      <protection locked="true" hidden="true"/>
    </xf>
    <xf numFmtId="164" fontId="0" fillId="3" borderId="32" xfId="0" applyFont="false" applyBorder="true" applyAlignment="true" applyProtection="true">
      <alignment horizontal="general" vertical="bottom" textRotation="0" wrapText="false" indent="0" shrinkToFit="false"/>
      <protection locked="true" hidden="true"/>
    </xf>
    <xf numFmtId="164" fontId="0" fillId="3" borderId="10" xfId="0" applyFont="false" applyBorder="true" applyAlignment="true" applyProtection="true">
      <alignment horizontal="general" vertical="bottom" textRotation="0" wrapText="false" indent="0" shrinkToFit="false"/>
      <protection locked="true" hidden="true"/>
    </xf>
    <xf numFmtId="164" fontId="23" fillId="3" borderId="7" xfId="0" applyFont="true" applyBorder="true" applyAlignment="true" applyProtection="true">
      <alignment horizontal="left" vertical="center" textRotation="0" wrapText="false" indent="0" shrinkToFit="false"/>
      <protection locked="true" hidden="true"/>
    </xf>
    <xf numFmtId="165" fontId="27" fillId="3" borderId="7" xfId="0" applyFont="true" applyBorder="true" applyAlignment="true" applyProtection="true">
      <alignment horizontal="right" vertical="bottom" textRotation="0" wrapText="false" indent="0" shrinkToFit="false"/>
      <protection locked="true" hidden="true"/>
    </xf>
    <xf numFmtId="164" fontId="5" fillId="3" borderId="6" xfId="0" applyFont="true" applyBorder="true" applyAlignment="true" applyProtection="true">
      <alignment horizontal="general" vertical="bottom" textRotation="0" wrapText="false" indent="0" shrinkToFit="false"/>
      <protection locked="true" hidden="true"/>
    </xf>
    <xf numFmtId="164" fontId="4" fillId="3" borderId="46" xfId="0" applyFont="true" applyBorder="true" applyAlignment="true" applyProtection="true">
      <alignment horizontal="general" vertical="bottom" textRotation="0" wrapText="false" indent="0" shrinkToFit="false"/>
      <protection locked="true" hidden="true"/>
    </xf>
    <xf numFmtId="164" fontId="6" fillId="3" borderId="10" xfId="0" applyFont="true" applyBorder="true" applyAlignment="true" applyProtection="true">
      <alignment horizontal="general" vertical="bottom" textRotation="0" wrapText="false" indent="0" shrinkToFit="false"/>
      <protection locked="true" hidden="true"/>
    </xf>
    <xf numFmtId="164" fontId="5" fillId="3" borderId="8" xfId="0" applyFont="true" applyBorder="true" applyAlignment="true" applyProtection="true">
      <alignment horizontal="general" vertical="bottom" textRotation="0" wrapText="false" indent="0" shrinkToFit="false"/>
      <protection locked="true" hidden="true"/>
    </xf>
    <xf numFmtId="164" fontId="5" fillId="3" borderId="10" xfId="0" applyFont="true" applyBorder="true" applyAlignment="true" applyProtection="true">
      <alignment horizontal="general" vertical="bottom" textRotation="0" wrapText="false" indent="0" shrinkToFit="false"/>
      <protection locked="true" hidden="true"/>
    </xf>
    <xf numFmtId="164" fontId="5" fillId="3" borderId="0" xfId="0" applyFont="true" applyBorder="false" applyAlignment="true" applyProtection="true">
      <alignment horizontal="general" vertical="center" textRotation="0" wrapText="false" indent="0" shrinkToFit="false"/>
      <protection locked="true" hidden="true"/>
    </xf>
    <xf numFmtId="164" fontId="4" fillId="3" borderId="0" xfId="0" applyFont="true" applyBorder="false" applyAlignment="true" applyProtection="true">
      <alignment horizontal="right" vertical="center" textRotation="0" wrapText="false" indent="0" shrinkToFit="false"/>
      <protection locked="true" hidden="false"/>
    </xf>
    <xf numFmtId="171" fontId="4" fillId="3" borderId="0" xfId="0" applyFont="true" applyBorder="true" applyAlignment="true" applyProtection="true">
      <alignment horizontal="right" vertical="bottom" textRotation="0" wrapText="false" indent="0" shrinkToFit="false"/>
      <protection locked="true" hidden="false"/>
    </xf>
    <xf numFmtId="164" fontId="19" fillId="3" borderId="0" xfId="0" applyFont="true" applyBorder="false" applyAlignment="true" applyProtection="true">
      <alignment horizontal="general" vertical="bottom" textRotation="0" wrapText="true" indent="0" shrinkToFit="false"/>
      <protection locked="true" hidden="false"/>
    </xf>
    <xf numFmtId="164" fontId="9" fillId="3" borderId="29" xfId="0" applyFont="true" applyBorder="true" applyAlignment="true" applyProtection="true">
      <alignment horizontal="general" vertical="bottom" textRotation="0" wrapText="false" indent="0" shrinkToFit="false"/>
      <protection locked="true" hidden="false"/>
    </xf>
    <xf numFmtId="164" fontId="4" fillId="3" borderId="47" xfId="0" applyFont="true" applyBorder="true" applyAlignment="true" applyProtection="true">
      <alignment horizontal="general" vertical="bottom" textRotation="0" wrapText="false" indent="0" shrinkToFit="false"/>
      <protection locked="true" hidden="false"/>
    </xf>
    <xf numFmtId="164" fontId="4" fillId="3" borderId="14" xfId="0" applyFont="true" applyBorder="true" applyAlignment="true" applyProtection="true">
      <alignment horizontal="general" vertical="bottom" textRotation="0" wrapText="false" indent="0" shrinkToFit="false"/>
      <protection locked="true" hidden="false"/>
    </xf>
    <xf numFmtId="164" fontId="4" fillId="3" borderId="48" xfId="0" applyFont="true" applyBorder="true" applyAlignment="true" applyProtection="true">
      <alignment horizontal="general" vertical="bottom" textRotation="0" wrapText="false" indent="0" shrinkToFit="false"/>
      <protection locked="true" hidden="false"/>
    </xf>
    <xf numFmtId="164" fontId="4" fillId="3" borderId="24" xfId="0" applyFont="true" applyBorder="true" applyAlignment="true" applyProtection="true">
      <alignment horizontal="general" vertical="bottom" textRotation="0" wrapText="false" indent="0" shrinkToFit="false"/>
      <protection locked="true" hidden="false"/>
    </xf>
    <xf numFmtId="164" fontId="4" fillId="10" borderId="3" xfId="0" applyFont="true" applyBorder="true" applyAlignment="true" applyProtection="true">
      <alignment horizontal="left" vertical="bottom" textRotation="0" wrapText="false" indent="0" shrinkToFit="false"/>
      <protection locked="true" hidden="false"/>
    </xf>
    <xf numFmtId="164" fontId="4" fillId="10" borderId="4" xfId="0" applyFont="true" applyBorder="true" applyAlignment="true" applyProtection="true">
      <alignment horizontal="left" vertical="bottom" textRotation="0" wrapText="false" indent="0" shrinkToFit="false"/>
      <protection locked="true" hidden="false"/>
    </xf>
    <xf numFmtId="166" fontId="4" fillId="10" borderId="1" xfId="0" applyFont="true" applyBorder="true" applyAlignment="true" applyProtection="true">
      <alignment horizontal="left" vertical="bottom" textRotation="0" wrapText="false" indent="0" shrinkToFit="false"/>
      <protection locked="true" hidden="false"/>
    </xf>
    <xf numFmtId="164" fontId="4" fillId="10" borderId="19" xfId="0" applyFont="true" applyBorder="true" applyAlignment="true" applyProtection="true">
      <alignment horizontal="left" vertical="bottom" textRotation="0" wrapText="false" indent="0" shrinkToFit="false"/>
      <protection locked="true" hidden="false"/>
    </xf>
    <xf numFmtId="164" fontId="4" fillId="10" borderId="9" xfId="0" applyFont="true" applyBorder="true" applyAlignment="true" applyProtection="true">
      <alignment horizontal="left" vertical="bottom" textRotation="0" wrapText="false" indent="0" shrinkToFit="false"/>
      <protection locked="true" hidden="false"/>
    </xf>
    <xf numFmtId="164" fontId="4" fillId="10" borderId="8" xfId="0" applyFont="true" applyBorder="true" applyAlignment="true" applyProtection="true">
      <alignment horizontal="left" vertical="bottom" textRotation="0" wrapText="false" indent="0" shrinkToFit="false"/>
      <protection locked="true" hidden="false"/>
    </xf>
    <xf numFmtId="164" fontId="4" fillId="10" borderId="32" xfId="0" applyFont="true" applyBorder="true" applyAlignment="true" applyProtection="true">
      <alignment horizontal="left" vertical="bottom" textRotation="0" wrapText="false" indent="0" shrinkToFit="false"/>
      <protection locked="true" hidden="false"/>
    </xf>
    <xf numFmtId="164" fontId="4" fillId="3" borderId="49" xfId="0" applyFont="true" applyBorder="true" applyAlignment="true" applyProtection="true">
      <alignment horizontal="general" vertical="bottom" textRotation="0" wrapText="false" indent="0" shrinkToFit="false"/>
      <protection locked="true" hidden="false"/>
    </xf>
    <xf numFmtId="164" fontId="4" fillId="3" borderId="29" xfId="0" applyFont="true" applyBorder="true" applyAlignment="true" applyProtection="true">
      <alignment horizontal="general" vertical="bottom" textRotation="0" wrapText="false" indent="0" shrinkToFit="false"/>
      <protection locked="true" hidden="false"/>
    </xf>
    <xf numFmtId="164" fontId="4" fillId="3" borderId="50" xfId="0" applyFont="true" applyBorder="true" applyAlignment="true" applyProtection="true">
      <alignment horizontal="general" vertical="bottom" textRotation="0" wrapText="false" indent="0" shrinkToFit="false"/>
      <protection locked="true" hidden="false"/>
    </xf>
    <xf numFmtId="164" fontId="9" fillId="3" borderId="41" xfId="0" applyFont="true" applyBorder="true" applyAlignment="true" applyProtection="true">
      <alignment horizontal="general" vertical="bottom" textRotation="0" wrapText="false" indent="0" shrinkToFit="false"/>
      <protection locked="true" hidden="false"/>
    </xf>
    <xf numFmtId="164" fontId="9" fillId="3" borderId="14" xfId="0" applyFont="true" applyBorder="true" applyAlignment="true" applyProtection="true">
      <alignment horizontal="general" vertical="bottom" textRotation="0" wrapText="false" indent="0" shrinkToFit="false"/>
      <protection locked="true" hidden="false"/>
    </xf>
    <xf numFmtId="164" fontId="9" fillId="11" borderId="1" xfId="0" applyFont="true" applyBorder="true" applyAlignment="true" applyProtection="true">
      <alignment horizontal="center" vertical="center" textRotation="0" wrapText="false" indent="0" shrinkToFit="false"/>
      <protection locked="true" hidden="false"/>
    </xf>
    <xf numFmtId="164" fontId="4" fillId="3" borderId="1" xfId="0" applyFont="true" applyBorder="true" applyAlignment="true" applyProtection="true">
      <alignment horizontal="general" vertical="bottom" textRotation="0" wrapText="false" indent="0" shrinkToFit="false"/>
      <protection locked="true" hidden="false"/>
    </xf>
    <xf numFmtId="164" fontId="28" fillId="11" borderId="6" xfId="0" applyFont="true" applyBorder="true" applyAlignment="true" applyProtection="true">
      <alignment horizontal="left" vertical="center" textRotation="0" wrapText="false" indent="0" shrinkToFit="false"/>
      <protection locked="true" hidden="false"/>
    </xf>
    <xf numFmtId="164" fontId="28" fillId="11" borderId="0" xfId="0" applyFont="true" applyBorder="false" applyAlignment="true" applyProtection="true">
      <alignment horizontal="left" vertical="bottom" textRotation="0" wrapText="false" indent="0" shrinkToFit="false"/>
      <protection locked="true" hidden="false"/>
    </xf>
    <xf numFmtId="164" fontId="29" fillId="11" borderId="0" xfId="0" applyFont="true" applyBorder="false" applyAlignment="true" applyProtection="true">
      <alignment horizontal="center" vertical="center" textRotation="0" wrapText="false" indent="0" shrinkToFit="false"/>
      <protection locked="true" hidden="false"/>
    </xf>
    <xf numFmtId="164" fontId="29" fillId="11" borderId="7" xfId="0" applyFont="true" applyBorder="true" applyAlignment="true" applyProtection="true">
      <alignment horizontal="center" vertical="center" textRotation="0" wrapText="false" indent="0" shrinkToFit="false"/>
      <protection locked="true" hidden="false"/>
    </xf>
    <xf numFmtId="165" fontId="28" fillId="11" borderId="0" xfId="0" applyFont="true" applyBorder="false" applyAlignment="true" applyProtection="true">
      <alignment horizontal="left" vertical="bottom" textRotation="0" wrapText="false" indent="0" shrinkToFit="false"/>
      <protection locked="true" hidden="false"/>
    </xf>
    <xf numFmtId="165" fontId="28" fillId="11" borderId="6" xfId="0" applyFont="true" applyBorder="true" applyAlignment="true" applyProtection="true">
      <alignment horizontal="left" vertical="center" textRotation="0" wrapText="false" indent="0" shrinkToFit="false"/>
      <protection locked="true" hidden="false"/>
    </xf>
    <xf numFmtId="164" fontId="29" fillId="11" borderId="7" xfId="0" applyFont="true" applyBorder="true" applyAlignment="true" applyProtection="true">
      <alignment horizontal="center" vertical="bottom" textRotation="0" wrapText="false" indent="0" shrinkToFit="false"/>
      <protection locked="true" hidden="false"/>
    </xf>
    <xf numFmtId="164" fontId="29" fillId="11" borderId="6" xfId="0" applyFont="true" applyBorder="true" applyAlignment="true" applyProtection="true">
      <alignment horizontal="center" vertical="center" textRotation="0" wrapText="false" indent="0" shrinkToFit="false"/>
      <protection locked="true" hidden="false"/>
    </xf>
    <xf numFmtId="164" fontId="29" fillId="11" borderId="0" xfId="0" applyFont="true" applyBorder="false" applyAlignment="true" applyProtection="true">
      <alignment horizontal="general" vertical="bottom" textRotation="0" wrapText="false" indent="0" shrinkToFit="false"/>
      <protection locked="true" hidden="false"/>
    </xf>
    <xf numFmtId="164" fontId="4" fillId="10" borderId="19" xfId="0" applyFont="true" applyBorder="true" applyAlignment="true" applyProtection="true">
      <alignment horizontal="general" vertical="bottom" textRotation="0" wrapText="false" indent="0" shrinkToFit="false"/>
      <protection locked="true" hidden="false"/>
    </xf>
    <xf numFmtId="164" fontId="9" fillId="10" borderId="22" xfId="0" applyFont="true" applyBorder="true" applyAlignment="true" applyProtection="true">
      <alignment horizontal="general" vertical="bottom" textRotation="0" wrapText="false" indent="0" shrinkToFit="false"/>
      <protection locked="true" hidden="false"/>
    </xf>
    <xf numFmtId="166" fontId="30" fillId="10" borderId="1" xfId="0" applyFont="true" applyBorder="true" applyAlignment="true" applyProtection="true">
      <alignment horizontal="center" vertical="center" textRotation="0" wrapText="true" indent="0" shrinkToFit="false"/>
      <protection locked="true" hidden="false"/>
    </xf>
    <xf numFmtId="165" fontId="30" fillId="3" borderId="51" xfId="0" applyFont="true" applyBorder="true" applyAlignment="true" applyProtection="true">
      <alignment horizontal="center" vertical="center" textRotation="0" wrapText="true" indent="0" shrinkToFit="false"/>
      <protection locked="true" hidden="false"/>
    </xf>
    <xf numFmtId="164" fontId="9" fillId="10" borderId="1" xfId="0" applyFont="true" applyBorder="true" applyAlignment="true" applyProtection="true">
      <alignment horizontal="center" vertical="center" textRotation="0" wrapText="false" indent="0" shrinkToFit="false"/>
      <protection locked="true" hidden="false"/>
    </xf>
    <xf numFmtId="164" fontId="9" fillId="11" borderId="40" xfId="0" applyFont="true" applyBorder="true" applyAlignment="true" applyProtection="true">
      <alignment horizontal="general" vertical="bottom" textRotation="0" wrapText="false" indent="0" shrinkToFit="false"/>
      <protection locked="true" hidden="false"/>
    </xf>
    <xf numFmtId="164" fontId="9" fillId="11" borderId="41" xfId="0" applyFont="true" applyBorder="true" applyAlignment="true" applyProtection="true">
      <alignment horizontal="general" vertical="bottom" textRotation="0" wrapText="false" indent="0" shrinkToFit="false"/>
      <protection locked="true" hidden="false"/>
    </xf>
    <xf numFmtId="164" fontId="9" fillId="11" borderId="34" xfId="0" applyFont="true" applyBorder="true" applyAlignment="true" applyProtection="true">
      <alignment horizontal="general" vertical="bottom" textRotation="0" wrapText="false" indent="0" shrinkToFit="false"/>
      <protection locked="true" hidden="false"/>
    </xf>
    <xf numFmtId="164" fontId="4" fillId="10" borderId="22" xfId="0" applyFont="true" applyBorder="true" applyAlignment="true" applyProtection="true">
      <alignment horizontal="left" vertical="bottom" textRotation="0" wrapText="false" indent="0" shrinkToFit="false"/>
      <protection locked="true" hidden="false"/>
    </xf>
    <xf numFmtId="172" fontId="4" fillId="3" borderId="1" xfId="0" applyFont="true" applyBorder="true" applyAlignment="true" applyProtection="true">
      <alignment horizontal="right" vertical="bottom" textRotation="0" wrapText="false" indent="0" shrinkToFit="false"/>
      <protection locked="true" hidden="false"/>
    </xf>
    <xf numFmtId="172" fontId="4" fillId="3" borderId="52" xfId="0" applyFont="true" applyBorder="true" applyAlignment="true" applyProtection="true">
      <alignment horizontal="right" vertical="bottom" textRotation="0" wrapText="false" indent="0" shrinkToFit="false"/>
      <protection locked="true" hidden="false"/>
    </xf>
    <xf numFmtId="172" fontId="4" fillId="3" borderId="51" xfId="0" applyFont="true" applyBorder="true" applyAlignment="true" applyProtection="true">
      <alignment horizontal="right" vertical="bottom" textRotation="0" wrapText="false" indent="0" shrinkToFit="false"/>
      <protection locked="true" hidden="false"/>
    </xf>
    <xf numFmtId="164" fontId="10" fillId="3" borderId="6" xfId="0" applyFont="true" applyBorder="true" applyAlignment="true" applyProtection="true">
      <alignment horizontal="right" vertical="bottom" textRotation="0" wrapText="false" indent="0" shrinkToFit="false"/>
      <protection locked="true" hidden="false"/>
    </xf>
    <xf numFmtId="164" fontId="10" fillId="3" borderId="10" xfId="0" applyFont="true" applyBorder="true" applyAlignment="true" applyProtection="true">
      <alignment horizontal="right" vertical="bottom" textRotation="0" wrapText="false" indent="0" shrinkToFit="false"/>
      <protection locked="true" hidden="false"/>
    </xf>
    <xf numFmtId="173" fontId="10" fillId="3" borderId="1" xfId="0" applyFont="true" applyBorder="true" applyAlignment="true" applyProtection="true">
      <alignment horizontal="right" vertical="bottom" textRotation="0" wrapText="false" indent="0" shrinkToFit="false"/>
      <protection locked="true" hidden="false"/>
    </xf>
    <xf numFmtId="174" fontId="10" fillId="3" borderId="52" xfId="0" applyFont="true" applyBorder="true" applyAlignment="true" applyProtection="true">
      <alignment horizontal="right" vertical="bottom" textRotation="0" wrapText="false" indent="0" shrinkToFit="false"/>
      <protection locked="true" hidden="false"/>
    </xf>
    <xf numFmtId="164" fontId="10" fillId="3" borderId="19" xfId="0" applyFont="true" applyBorder="true" applyAlignment="true" applyProtection="true">
      <alignment horizontal="right" vertical="bottom" textRotation="0" wrapText="false" indent="0" shrinkToFit="false"/>
      <protection locked="true" hidden="false"/>
    </xf>
    <xf numFmtId="164" fontId="10" fillId="3" borderId="22" xfId="0" applyFont="true" applyBorder="true" applyAlignment="true" applyProtection="true">
      <alignment horizontal="right" vertical="bottom" textRotation="0" wrapText="false" indent="0" shrinkToFit="false"/>
      <protection locked="true" hidden="false"/>
    </xf>
    <xf numFmtId="176" fontId="10" fillId="3" borderId="52" xfId="19" applyFont="true" applyBorder="true" applyAlignment="true" applyProtection="true">
      <alignment horizontal="right" vertical="bottom" textRotation="0" wrapText="false" indent="0" shrinkToFit="false"/>
      <protection locked="true" hidden="false"/>
    </xf>
    <xf numFmtId="176" fontId="10" fillId="3" borderId="1" xfId="19" applyFont="true" applyBorder="true" applyAlignment="true" applyProtection="true">
      <alignment horizontal="right" vertical="bottom" textRotation="0" wrapText="false" indent="0" shrinkToFit="false"/>
      <protection locked="true" hidden="false"/>
    </xf>
    <xf numFmtId="164" fontId="4" fillId="10" borderId="10" xfId="0" applyFont="true" applyBorder="true" applyAlignment="true" applyProtection="true">
      <alignment horizontal="left" vertical="bottom" textRotation="0" wrapText="false" indent="0" shrinkToFit="false"/>
      <protection locked="true" hidden="false"/>
    </xf>
    <xf numFmtId="164" fontId="4" fillId="10" borderId="19" xfId="0" applyFont="true" applyBorder="true" applyAlignment="true" applyProtection="true">
      <alignment horizontal="center" vertical="center" textRotation="0" wrapText="false" indent="0" shrinkToFit="false"/>
      <protection locked="true" hidden="false"/>
    </xf>
    <xf numFmtId="164" fontId="9" fillId="10" borderId="22" xfId="0" applyFont="true" applyBorder="true" applyAlignment="true" applyProtection="true">
      <alignment horizontal="left" vertical="bottom" textRotation="0" wrapText="false" indent="0" shrinkToFit="false"/>
      <protection locked="true" hidden="false"/>
    </xf>
    <xf numFmtId="164" fontId="9" fillId="11" borderId="1" xfId="0" applyFont="true" applyBorder="true" applyAlignment="true" applyProtection="true">
      <alignment horizontal="general" vertical="bottom" textRotation="0" wrapText="false" indent="0" shrinkToFit="false"/>
      <protection locked="true" hidden="false"/>
    </xf>
    <xf numFmtId="164" fontId="4" fillId="3" borderId="19" xfId="0" applyFont="true" applyBorder="true" applyAlignment="true" applyProtection="true">
      <alignment horizontal="left" vertical="bottom" textRotation="0" wrapText="false" indent="0" shrinkToFit="false"/>
      <protection locked="true" hidden="false"/>
    </xf>
    <xf numFmtId="164" fontId="8" fillId="3" borderId="22" xfId="0" applyFont="true" applyBorder="true" applyAlignment="true" applyProtection="true">
      <alignment horizontal="right" vertical="bottom" textRotation="0" wrapText="false" indent="0" shrinkToFit="false"/>
      <protection locked="true" hidden="false"/>
    </xf>
    <xf numFmtId="172" fontId="10" fillId="3" borderId="1" xfId="0" applyFont="true" applyBorder="true" applyAlignment="true" applyProtection="true">
      <alignment horizontal="right" vertical="bottom" textRotation="0" wrapText="false" indent="0" shrinkToFit="false"/>
      <protection locked="true" hidden="false"/>
    </xf>
    <xf numFmtId="172" fontId="4" fillId="3" borderId="25" xfId="0" applyFont="true" applyBorder="true" applyAlignment="true" applyProtection="true">
      <alignment horizontal="general" vertical="bottom" textRotation="0" wrapText="false" indent="0" shrinkToFit="false"/>
      <protection locked="true" hidden="false"/>
    </xf>
    <xf numFmtId="172" fontId="10" fillId="3" borderId="19" xfId="0" applyFont="true" applyBorder="true" applyAlignment="true" applyProtection="true">
      <alignment horizontal="right" vertical="bottom" textRotation="0" wrapText="false" indent="0" shrinkToFit="false"/>
      <protection locked="true" hidden="false"/>
    </xf>
    <xf numFmtId="172" fontId="20" fillId="3" borderId="22" xfId="0" applyFont="true" applyBorder="true" applyAlignment="true" applyProtection="true">
      <alignment horizontal="right" vertical="bottom" textRotation="0" wrapText="false" indent="0" shrinkToFit="false"/>
      <protection locked="true" hidden="false"/>
    </xf>
    <xf numFmtId="172" fontId="4" fillId="7" borderId="19" xfId="0" applyFont="true" applyBorder="true" applyAlignment="true" applyProtection="true">
      <alignment horizontal="left" vertical="bottom" textRotation="0" wrapText="false" indent="0" shrinkToFit="false"/>
      <protection locked="true" hidden="false"/>
    </xf>
    <xf numFmtId="172" fontId="20" fillId="7" borderId="22" xfId="0" applyFont="true" applyBorder="true" applyAlignment="true" applyProtection="true">
      <alignment horizontal="right" vertical="bottom" textRotation="0" wrapText="false" indent="0" shrinkToFit="false"/>
      <protection locked="true" hidden="false"/>
    </xf>
    <xf numFmtId="172" fontId="4" fillId="3" borderId="1" xfId="0" applyFont="true" applyBorder="true" applyAlignment="true" applyProtection="true">
      <alignment horizontal="right" vertical="center" textRotation="0" wrapText="false" indent="0" shrinkToFit="false"/>
      <protection locked="true" hidden="false"/>
    </xf>
    <xf numFmtId="164" fontId="9" fillId="10" borderId="19" xfId="0" applyFont="true" applyBorder="true" applyAlignment="true" applyProtection="true">
      <alignment horizontal="left" vertical="bottom" textRotation="0" wrapText="false" indent="0" shrinkToFit="false"/>
      <protection locked="true" hidden="false"/>
    </xf>
    <xf numFmtId="172" fontId="9" fillId="3" borderId="1" xfId="0" applyFont="true" applyBorder="true" applyAlignment="true" applyProtection="true">
      <alignment horizontal="right" vertical="bottom" textRotation="0" wrapText="false" indent="0" shrinkToFit="false"/>
      <protection locked="true" hidden="false"/>
    </xf>
    <xf numFmtId="165" fontId="9" fillId="3" borderId="1" xfId="0" applyFont="true" applyBorder="true" applyAlignment="true" applyProtection="true">
      <alignment horizontal="general" vertical="bottom" textRotation="0" wrapText="false" indent="0" shrinkToFit="false"/>
      <protection locked="true" hidden="false"/>
    </xf>
    <xf numFmtId="164" fontId="19" fillId="10" borderId="22" xfId="0" applyFont="true" applyBorder="true" applyAlignment="true" applyProtection="true">
      <alignment horizontal="right" vertical="bottom" textRotation="0" wrapText="false" indent="0" shrinkToFit="false"/>
      <protection locked="true" hidden="false"/>
    </xf>
    <xf numFmtId="177" fontId="10" fillId="3" borderId="1" xfId="0" applyFont="true" applyBorder="true" applyAlignment="true" applyProtection="true">
      <alignment horizontal="right" vertical="bottom" textRotation="0" wrapText="false" indent="0" shrinkToFit="false"/>
      <protection locked="true" hidden="false"/>
    </xf>
    <xf numFmtId="164" fontId="4" fillId="3" borderId="1" xfId="0" applyFont="true" applyBorder="true" applyAlignment="true" applyProtection="true">
      <alignment horizontal="center" vertical="center" textRotation="0" wrapText="false" indent="0" shrinkToFit="false"/>
      <protection locked="true" hidden="false"/>
    </xf>
    <xf numFmtId="178" fontId="9" fillId="3" borderId="1" xfId="0" applyFont="true" applyBorder="true" applyAlignment="true" applyProtection="true">
      <alignment horizontal="general" vertical="bottom" textRotation="0" wrapText="false" indent="0" shrinkToFit="false"/>
      <protection locked="true" hidden="false"/>
    </xf>
    <xf numFmtId="169" fontId="4" fillId="3" borderId="29" xfId="0" applyFont="true" applyBorder="true" applyAlignment="true" applyProtection="true">
      <alignment horizontal="general" vertical="bottom" textRotation="0" wrapText="false" indent="0" shrinkToFit="false"/>
      <protection locked="true" hidden="false"/>
    </xf>
    <xf numFmtId="169" fontId="4" fillId="3" borderId="0" xfId="0" applyFont="true" applyBorder="false" applyAlignment="true" applyProtection="true">
      <alignment horizontal="general" vertical="bottom" textRotation="0" wrapText="false" indent="0" shrinkToFit="false"/>
      <protection locked="true" hidden="false"/>
    </xf>
    <xf numFmtId="169" fontId="4" fillId="3" borderId="14" xfId="0" applyFont="true" applyBorder="true" applyAlignment="true" applyProtection="true">
      <alignment horizontal="general" vertical="bottom" textRotation="0" wrapText="false" indent="0" shrinkToFit="false"/>
      <protection locked="true" hidden="false"/>
    </xf>
    <xf numFmtId="164" fontId="9" fillId="10" borderId="6" xfId="0" applyFont="true" applyBorder="true" applyAlignment="true" applyProtection="true">
      <alignment horizontal="left" vertical="center" textRotation="0" wrapText="false" indent="0" shrinkToFit="false"/>
      <protection locked="true" hidden="false"/>
    </xf>
    <xf numFmtId="164" fontId="9" fillId="10" borderId="7" xfId="0" applyFont="true" applyBorder="true" applyAlignment="true" applyProtection="true">
      <alignment horizontal="left" vertical="center" textRotation="0" wrapText="false" indent="0" shrinkToFit="false"/>
      <protection locked="true" hidden="false"/>
    </xf>
    <xf numFmtId="164" fontId="19" fillId="3" borderId="9" xfId="0" applyFont="true" applyBorder="true" applyAlignment="true" applyProtection="true">
      <alignment horizontal="left" vertical="center" textRotation="0" wrapText="false" indent="0" shrinkToFit="false"/>
      <protection locked="true" hidden="false"/>
    </xf>
    <xf numFmtId="179" fontId="4" fillId="3" borderId="1" xfId="0" applyFont="true" applyBorder="true" applyAlignment="true" applyProtection="true">
      <alignment horizontal="general" vertical="center" textRotation="0" wrapText="false" indent="0" shrinkToFit="false"/>
      <protection locked="true" hidden="false"/>
    </xf>
    <xf numFmtId="164" fontId="19" fillId="3" borderId="19" xfId="0" applyFont="true" applyBorder="true" applyAlignment="true" applyProtection="true">
      <alignment horizontal="right" vertical="center" textRotation="0" wrapText="false" indent="0" shrinkToFit="false"/>
      <protection locked="true" hidden="false"/>
    </xf>
    <xf numFmtId="180" fontId="19" fillId="3" borderId="9" xfId="0" applyFont="true" applyBorder="true" applyAlignment="true" applyProtection="true">
      <alignment horizontal="center" vertical="center" textRotation="0" wrapText="false" indent="0" shrinkToFit="false"/>
      <protection locked="true" hidden="false"/>
    </xf>
    <xf numFmtId="179" fontId="19" fillId="3" borderId="22" xfId="0" applyFont="true" applyBorder="true" applyAlignment="true" applyProtection="true">
      <alignment horizontal="right" vertical="center" textRotation="0" wrapText="false" indent="0" shrinkToFit="false"/>
      <protection locked="true" hidden="false"/>
    </xf>
    <xf numFmtId="164" fontId="9" fillId="10" borderId="1" xfId="0" applyFont="true" applyBorder="true" applyAlignment="true" applyProtection="true">
      <alignment horizontal="left" vertical="center" textRotation="0" wrapText="false" indent="0" shrinkToFit="false"/>
      <protection locked="true" hidden="false"/>
    </xf>
    <xf numFmtId="179" fontId="19" fillId="3" borderId="22" xfId="0" applyFont="true" applyBorder="true" applyAlignment="true" applyProtection="true">
      <alignment horizontal="general" vertical="center" textRotation="0" wrapText="false" indent="0" shrinkToFit="false"/>
      <protection locked="true" hidden="false"/>
    </xf>
    <xf numFmtId="164" fontId="31" fillId="3" borderId="14" xfId="0" applyFont="true" applyBorder="true" applyAlignment="true" applyProtection="true">
      <alignment horizontal="general" vertical="bottom" textRotation="0" wrapText="false" indent="0" shrinkToFit="false"/>
      <protection locked="true" hidden="false"/>
    </xf>
    <xf numFmtId="164" fontId="31" fillId="3" borderId="48" xfId="0" applyFont="true" applyBorder="true" applyAlignment="true" applyProtection="true">
      <alignment horizontal="general" vertical="bottom" textRotation="0" wrapText="false" indent="0" shrinkToFit="false"/>
      <protection locked="true" hidden="false"/>
    </xf>
    <xf numFmtId="164" fontId="31" fillId="3" borderId="0" xfId="0" applyFont="true" applyBorder="false" applyAlignment="true" applyProtection="true">
      <alignment horizontal="general" vertical="bottom" textRotation="0" wrapText="false" indent="0" shrinkToFit="false"/>
      <protection locked="true" hidden="false"/>
    </xf>
    <xf numFmtId="164" fontId="31" fillId="3" borderId="25" xfId="0" applyFont="true" applyBorder="true" applyAlignment="true" applyProtection="true">
      <alignment horizontal="general" vertical="bottom" textRotation="0" wrapText="false" indent="0" shrinkToFit="false"/>
      <protection locked="true" hidden="false"/>
    </xf>
    <xf numFmtId="164" fontId="32" fillId="3" borderId="0" xfId="0" applyFont="true" applyBorder="false" applyAlignment="true" applyProtection="true">
      <alignment horizontal="general" vertical="bottom" textRotation="0" wrapText="false" indent="0" shrinkToFit="false"/>
      <protection locked="true" hidden="false"/>
    </xf>
    <xf numFmtId="164" fontId="33" fillId="3" borderId="25" xfId="0" applyFont="true" applyBorder="true" applyAlignment="true" applyProtection="true">
      <alignment horizontal="general" vertical="bottom" textRotation="0" wrapText="false" indent="0" shrinkToFit="false"/>
      <protection locked="true" hidden="false"/>
    </xf>
    <xf numFmtId="164" fontId="33" fillId="3" borderId="0" xfId="0" applyFont="true" applyBorder="false" applyAlignment="true" applyProtection="true">
      <alignment horizontal="general" vertical="bottom" textRotation="0" wrapText="false" indent="0" shrinkToFit="false"/>
      <protection locked="true" hidden="false"/>
    </xf>
    <xf numFmtId="172" fontId="32" fillId="3" borderId="0" xfId="0" applyFont="true" applyBorder="false" applyAlignment="true" applyProtection="true">
      <alignment horizontal="general" vertical="bottom" textRotation="0" wrapText="false" indent="0" shrinkToFit="false"/>
      <protection locked="true" hidden="false"/>
    </xf>
    <xf numFmtId="164" fontId="34" fillId="3" borderId="14" xfId="0" applyFont="true" applyBorder="true" applyAlignment="true" applyProtection="true">
      <alignment horizontal="general" vertical="bottom" textRotation="0" wrapText="false" indent="0" shrinkToFit="false"/>
      <protection locked="true" hidden="false"/>
    </xf>
    <xf numFmtId="164" fontId="34" fillId="3" borderId="0" xfId="0" applyFont="true" applyBorder="false" applyAlignment="true" applyProtection="true">
      <alignment horizontal="general" vertical="bottom" textRotation="0" wrapText="false" indent="0" shrinkToFit="false"/>
      <protection locked="true" hidden="false"/>
    </xf>
    <xf numFmtId="164" fontId="35" fillId="3" borderId="24" xfId="0" applyFont="true" applyBorder="true" applyAlignment="true" applyProtection="true">
      <alignment horizontal="general" vertical="bottom" textRotation="0" wrapText="false" indent="0" shrinkToFit="false"/>
      <protection locked="true" hidden="false"/>
    </xf>
    <xf numFmtId="164" fontId="35" fillId="3" borderId="25" xfId="0" applyFont="true" applyBorder="true" applyAlignment="true" applyProtection="true">
      <alignment horizontal="general" vertical="bottom" textRotation="0" wrapText="false" indent="0" shrinkToFit="false"/>
      <protection locked="true" hidden="false"/>
    </xf>
    <xf numFmtId="164" fontId="34" fillId="3" borderId="0" xfId="0" applyFont="true" applyBorder="false" applyAlignment="true" applyProtection="true">
      <alignment horizontal="center" vertical="bottom" textRotation="0" wrapText="false" indent="0" shrinkToFit="false"/>
      <protection locked="true" hidden="false"/>
    </xf>
    <xf numFmtId="172" fontId="34" fillId="3" borderId="0" xfId="0" applyFont="true" applyBorder="false" applyAlignment="true" applyProtection="true">
      <alignment horizontal="general" vertical="bottom" textRotation="0" wrapText="false" indent="0" shrinkToFit="false"/>
      <protection locked="true" hidden="false"/>
    </xf>
    <xf numFmtId="164" fontId="35" fillId="3" borderId="49" xfId="0" applyFont="true" applyBorder="true" applyAlignment="true" applyProtection="true">
      <alignment horizontal="general" vertical="bottom" textRotation="0" wrapText="false" indent="0" shrinkToFit="false"/>
      <protection locked="true" hidden="false"/>
    </xf>
    <xf numFmtId="164" fontId="34" fillId="3" borderId="29" xfId="0" applyFont="true" applyBorder="true" applyAlignment="true" applyProtection="true">
      <alignment horizontal="general" vertical="bottom" textRotation="0" wrapText="false" indent="0" shrinkToFit="false"/>
      <protection locked="true" hidden="false"/>
    </xf>
    <xf numFmtId="164" fontId="35" fillId="3" borderId="50" xfId="0" applyFont="true" applyBorder="true" applyAlignment="true" applyProtection="true">
      <alignment horizontal="general" vertical="bottom" textRotation="0" wrapText="false" indent="0" shrinkToFit="false"/>
      <protection locked="true" hidden="false"/>
    </xf>
    <xf numFmtId="164" fontId="36" fillId="3" borderId="0" xfId="0" applyFont="true" applyBorder="false" applyAlignment="true" applyProtection="true">
      <alignment horizontal="general" vertical="bottom" textRotation="0" wrapText="false" indent="0" shrinkToFit="false"/>
      <protection locked="true" hidden="false"/>
    </xf>
    <xf numFmtId="164" fontId="36" fillId="3" borderId="14" xfId="0" applyFont="true" applyBorder="true" applyAlignment="true" applyProtection="true">
      <alignment horizontal="general" vertical="bottom" textRotation="0" wrapText="false" indent="0" shrinkToFit="false"/>
      <protection locked="true" hidden="false"/>
    </xf>
    <xf numFmtId="164" fontId="35" fillId="3" borderId="0" xfId="0" applyFont="true" applyBorder="false" applyAlignment="true" applyProtection="true">
      <alignment horizontal="general" vertical="bottom" textRotation="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9" fillId="10" borderId="3" xfId="0" applyFont="true" applyBorder="true" applyAlignment="true" applyProtection="true">
      <alignment horizontal="general" vertical="bottom" textRotation="0" wrapText="false" indent="0" shrinkToFit="false"/>
      <protection locked="true" hidden="false"/>
    </xf>
    <xf numFmtId="164" fontId="9" fillId="10" borderId="5" xfId="0" applyFont="true" applyBorder="true" applyAlignment="true" applyProtection="true">
      <alignment horizontal="general" vertical="bottom" textRotation="0" wrapText="false" indent="0" shrinkToFit="false"/>
      <protection locked="true" hidden="false"/>
    </xf>
    <xf numFmtId="164" fontId="9" fillId="10" borderId="51" xfId="0" applyFont="true" applyBorder="true" applyAlignment="true" applyProtection="true">
      <alignment horizontal="center" vertical="center" textRotation="0" wrapText="true" indent="0" shrinkToFit="false"/>
      <protection locked="true" hidden="false"/>
    </xf>
    <xf numFmtId="164" fontId="9" fillId="10" borderId="8" xfId="0" applyFont="true" applyBorder="true" applyAlignment="true" applyProtection="true">
      <alignment horizontal="general" vertical="bottom" textRotation="0" wrapText="false" indent="0" shrinkToFit="false"/>
      <protection locked="true" hidden="false"/>
    </xf>
    <xf numFmtId="164" fontId="9" fillId="10" borderId="10" xfId="0" applyFont="true" applyBorder="true" applyAlignment="true" applyProtection="true">
      <alignment horizontal="general" vertical="bottom" textRotation="0" wrapText="false" indent="0" shrinkToFit="false"/>
      <protection locked="true" hidden="false"/>
    </xf>
    <xf numFmtId="164" fontId="19" fillId="10" borderId="52" xfId="0" applyFont="true" applyBorder="true" applyAlignment="true" applyProtection="true">
      <alignment horizontal="center" vertical="center" textRotation="0" wrapText="false" indent="0" shrinkToFit="false"/>
      <protection locked="true" hidden="false"/>
    </xf>
    <xf numFmtId="164" fontId="4" fillId="10" borderId="22" xfId="0" applyFont="true" applyBorder="true" applyAlignment="true" applyProtection="true">
      <alignment horizontal="general" vertical="bottom" textRotation="0" wrapText="false" indent="0" shrinkToFit="false"/>
      <protection locked="true" hidden="false"/>
    </xf>
    <xf numFmtId="179" fontId="4" fillId="3" borderId="51" xfId="0" applyFont="true" applyBorder="true" applyAlignment="true" applyProtection="true">
      <alignment horizontal="general" vertical="bottom" textRotation="0" wrapText="false" indent="0" shrinkToFit="false"/>
      <protection locked="true" hidden="false"/>
    </xf>
    <xf numFmtId="179" fontId="4" fillId="3" borderId="1" xfId="0" applyFont="true" applyBorder="true" applyAlignment="true" applyProtection="true">
      <alignment horizontal="general" vertical="bottom" textRotation="0" wrapText="false" indent="0" shrinkToFit="false"/>
      <protection locked="true" hidden="false"/>
    </xf>
    <xf numFmtId="164" fontId="4" fillId="10" borderId="0" xfId="0" applyFont="true" applyBorder="false" applyAlignment="true" applyProtection="true">
      <alignment horizontal="general" vertical="bottom" textRotation="0" wrapText="false" indent="0" shrinkToFit="false"/>
      <protection locked="true" hidden="false"/>
    </xf>
    <xf numFmtId="172" fontId="4" fillId="3" borderId="0" xfId="0" applyFont="true" applyBorder="false" applyAlignment="true" applyProtection="true">
      <alignment horizontal="right" vertical="bottom" textRotation="0" wrapText="false" indent="0" shrinkToFit="false"/>
      <protection locked="true" hidden="false"/>
    </xf>
    <xf numFmtId="164" fontId="4" fillId="3" borderId="0" xfId="0" applyFont="true" applyBorder="true" applyAlignment="true" applyProtection="true">
      <alignment horizontal="center" vertical="bottom" textRotation="0" wrapText="true" indent="0" shrinkToFit="false"/>
      <protection locked="true" hidden="false"/>
    </xf>
    <xf numFmtId="164" fontId="33" fillId="0" borderId="0" xfId="0" applyFont="true" applyBorder="false" applyAlignment="true" applyProtection="true">
      <alignment horizontal="general" vertical="bottom" textRotation="0" wrapText="false" indent="0" shrinkToFit="false"/>
      <protection locked="true" hidden="false"/>
    </xf>
    <xf numFmtId="164" fontId="43" fillId="12" borderId="0" xfId="0" applyFont="true" applyBorder="false" applyAlignment="true" applyProtection="true">
      <alignment horizontal="general" vertical="bottom" textRotation="0" wrapText="false" indent="0" shrinkToFit="false"/>
      <protection locked="true" hidden="false"/>
    </xf>
    <xf numFmtId="164" fontId="44" fillId="12" borderId="0" xfId="0" applyFont="true" applyBorder="false" applyAlignment="true" applyProtection="true">
      <alignment horizontal="general" vertical="bottom" textRotation="0" wrapText="false" indent="0" shrinkToFit="false"/>
      <protection locked="true" hidden="false"/>
    </xf>
    <xf numFmtId="164" fontId="5" fillId="12" borderId="0" xfId="0" applyFont="true" applyBorder="false" applyAlignment="true" applyProtection="true">
      <alignment horizontal="general" vertical="bottom" textRotation="0" wrapText="false" indent="0" shrinkToFit="false"/>
      <protection locked="true" hidden="false"/>
    </xf>
    <xf numFmtId="164" fontId="5" fillId="12" borderId="6" xfId="0" applyFont="true" applyBorder="true" applyAlignment="true" applyProtection="true">
      <alignment horizontal="general" vertical="bottom" textRotation="0" wrapText="false" indent="0" shrinkToFit="false"/>
      <protection locked="true" hidden="false"/>
    </xf>
    <xf numFmtId="164" fontId="5" fillId="12" borderId="7" xfId="0" applyFont="true" applyBorder="true" applyAlignment="true" applyProtection="true">
      <alignment horizontal="general" vertical="bottom" textRotation="0" wrapText="false" indent="0" shrinkToFit="false"/>
      <protection locked="true" hidden="false"/>
    </xf>
    <xf numFmtId="164" fontId="4" fillId="12" borderId="0" xfId="0" applyFont="true" applyBorder="false" applyAlignment="true" applyProtection="true">
      <alignment horizontal="general" vertical="bottom" textRotation="0" wrapText="false" indent="0" shrinkToFit="false"/>
      <protection locked="true" hidden="false"/>
    </xf>
    <xf numFmtId="164" fontId="0" fillId="12" borderId="0" xfId="0" applyFont="false" applyBorder="false" applyAlignment="true" applyProtection="true">
      <alignment horizontal="general" vertical="bottom" textRotation="0" wrapText="false" indent="0" shrinkToFit="false"/>
      <protection locked="true" hidden="false"/>
    </xf>
    <xf numFmtId="164" fontId="43" fillId="3" borderId="0" xfId="0" applyFont="true" applyBorder="false" applyAlignment="true" applyProtection="true">
      <alignment horizontal="general" vertical="bottom" textRotation="0" wrapText="false" indent="0" shrinkToFit="false"/>
      <protection locked="true" hidden="false"/>
    </xf>
    <xf numFmtId="164" fontId="44" fillId="3" borderId="0" xfId="0" applyFont="true" applyBorder="false" applyAlignment="true" applyProtection="true">
      <alignment horizontal="general" vertical="bottom" textRotation="0" wrapText="false" indent="0" shrinkToFit="false"/>
      <protection locked="true" hidden="false"/>
    </xf>
    <xf numFmtId="164" fontId="5" fillId="3" borderId="6" xfId="0" applyFont="true" applyBorder="true" applyAlignment="true" applyProtection="true">
      <alignment horizontal="general" vertical="bottom" textRotation="0" wrapText="false" indent="0" shrinkToFit="false"/>
      <protection locked="true" hidden="false"/>
    </xf>
    <xf numFmtId="164" fontId="5" fillId="3" borderId="7" xfId="0" applyFont="true" applyBorder="true" applyAlignment="true" applyProtection="true">
      <alignment horizontal="general" vertical="bottom" textRotation="0" wrapText="false" indent="0" shrinkToFit="false"/>
      <protection locked="true" hidden="false"/>
    </xf>
    <xf numFmtId="164" fontId="16" fillId="13" borderId="53" xfId="0" applyFont="true" applyBorder="true" applyAlignment="true" applyProtection="true">
      <alignment horizontal="center" vertical="center" textRotation="0" wrapText="false" indent="0" shrinkToFit="false"/>
      <protection locked="true" hidden="false"/>
    </xf>
    <xf numFmtId="164" fontId="16" fillId="13" borderId="54" xfId="0" applyFont="true" applyBorder="true" applyAlignment="true" applyProtection="true">
      <alignment horizontal="center" vertical="center" textRotation="0" wrapText="false" indent="0" shrinkToFit="false"/>
      <protection locked="true" hidden="false"/>
    </xf>
    <xf numFmtId="164" fontId="5" fillId="3" borderId="55" xfId="0" applyFont="true" applyBorder="true" applyAlignment="true" applyProtection="true">
      <alignment horizontal="general" vertical="bottom" textRotation="0" wrapText="false" indent="0" shrinkToFit="false"/>
      <protection locked="true" hidden="false"/>
    </xf>
    <xf numFmtId="164" fontId="16" fillId="3" borderId="19" xfId="0" applyFont="true" applyBorder="true" applyAlignment="true" applyProtection="true">
      <alignment horizontal="general" vertical="bottom" textRotation="0" wrapText="false" indent="0" shrinkToFit="false"/>
      <protection locked="true" hidden="false"/>
    </xf>
    <xf numFmtId="164" fontId="5" fillId="3" borderId="9" xfId="0" applyFont="true" applyBorder="true" applyAlignment="true" applyProtection="true">
      <alignment horizontal="general" vertical="bottom" textRotation="0" wrapText="false" indent="0" shrinkToFit="false"/>
      <protection locked="true" hidden="false"/>
    </xf>
    <xf numFmtId="164" fontId="45" fillId="3" borderId="22" xfId="0" applyFont="true" applyBorder="true" applyAlignment="true" applyProtection="true">
      <alignment horizontal="general" vertical="bottom" textRotation="0" wrapText="false" indent="0" shrinkToFit="false"/>
      <protection locked="true" hidden="false"/>
    </xf>
    <xf numFmtId="164" fontId="16" fillId="3" borderId="9" xfId="0" applyFont="true" applyBorder="true" applyAlignment="true" applyProtection="true">
      <alignment horizontal="general" vertical="bottom" textRotation="0" wrapText="false" indent="0" shrinkToFit="false"/>
      <protection locked="true" hidden="false"/>
    </xf>
    <xf numFmtId="164" fontId="45" fillId="3" borderId="56" xfId="0" applyFont="true" applyBorder="true" applyAlignment="true" applyProtection="true">
      <alignment horizontal="general" vertical="bottom" textRotation="0" wrapText="false" indent="0" shrinkToFit="false"/>
      <protection locked="true" hidden="false"/>
    </xf>
    <xf numFmtId="164" fontId="16" fillId="3" borderId="3" xfId="0" applyFont="true" applyBorder="true" applyAlignment="true" applyProtection="true">
      <alignment horizontal="general" vertical="bottom" textRotation="0" wrapText="false" indent="0" shrinkToFit="false"/>
      <protection locked="true" hidden="false"/>
    </xf>
    <xf numFmtId="164" fontId="16" fillId="3" borderId="4" xfId="0" applyFont="true" applyBorder="true" applyAlignment="true" applyProtection="true">
      <alignment horizontal="general" vertical="bottom" textRotation="0" wrapText="false" indent="0" shrinkToFit="false"/>
      <protection locked="true" hidden="false"/>
    </xf>
    <xf numFmtId="164" fontId="16" fillId="3" borderId="5" xfId="0" applyFont="true" applyBorder="true" applyAlignment="true" applyProtection="true">
      <alignment horizontal="general" vertical="bottom" textRotation="0" wrapText="false" indent="0" shrinkToFit="false"/>
      <protection locked="true" hidden="false"/>
    </xf>
    <xf numFmtId="181" fontId="17" fillId="3" borderId="55" xfId="0" applyFont="true" applyBorder="true" applyAlignment="true" applyProtection="true">
      <alignment horizontal="general" vertical="bottom" textRotation="0" wrapText="false" indent="0" shrinkToFit="false"/>
      <protection locked="true" hidden="false"/>
    </xf>
    <xf numFmtId="164" fontId="12" fillId="14" borderId="1" xfId="0" applyFont="true" applyBorder="true" applyAlignment="true" applyProtection="true">
      <alignment horizontal="general" vertical="bottom" textRotation="0" wrapText="false" indent="0" shrinkToFit="false"/>
      <protection locked="true" hidden="false"/>
    </xf>
    <xf numFmtId="164" fontId="12" fillId="15" borderId="1" xfId="0" applyFont="true" applyBorder="true" applyAlignment="true" applyProtection="true">
      <alignment horizontal="general" vertical="bottom" textRotation="0" wrapText="false" indent="0" shrinkToFit="false"/>
      <protection locked="true" hidden="false"/>
    </xf>
    <xf numFmtId="181" fontId="17" fillId="16" borderId="2" xfId="0" applyFont="true" applyBorder="true" applyAlignment="true" applyProtection="true">
      <alignment horizontal="general" vertical="bottom" textRotation="0" wrapText="false" indent="0" shrinkToFit="false"/>
      <protection locked="true" hidden="false"/>
    </xf>
    <xf numFmtId="181" fontId="17" fillId="3" borderId="0" xfId="0" applyFont="true" applyBorder="false" applyAlignment="true" applyProtection="true">
      <alignment horizontal="general" vertical="bottom" textRotation="0" wrapText="false" indent="0" shrinkToFit="false"/>
      <protection locked="true" hidden="false"/>
    </xf>
    <xf numFmtId="181" fontId="17" fillId="17" borderId="57" xfId="0" applyFont="true" applyBorder="true" applyAlignment="true" applyProtection="true">
      <alignment horizontal="general" vertical="bottom" textRotation="0" wrapText="false" indent="0" shrinkToFit="false"/>
      <protection locked="true" hidden="false"/>
    </xf>
    <xf numFmtId="164" fontId="46" fillId="3" borderId="8" xfId="0" applyFont="true" applyBorder="true" applyAlignment="true" applyProtection="true">
      <alignment horizontal="general" vertical="bottom" textRotation="0" wrapText="false" indent="0" shrinkToFit="false"/>
      <protection locked="true" hidden="false"/>
    </xf>
    <xf numFmtId="164" fontId="12" fillId="3" borderId="32" xfId="0" applyFont="true" applyBorder="true" applyAlignment="true" applyProtection="true">
      <alignment horizontal="general" vertical="bottom" textRotation="0" wrapText="false" indent="0" shrinkToFit="false"/>
      <protection locked="true" hidden="false"/>
    </xf>
    <xf numFmtId="164" fontId="16" fillId="3" borderId="10" xfId="0" applyFont="true" applyBorder="true" applyAlignment="true" applyProtection="true">
      <alignment horizontal="general" vertical="bottom" textRotation="0" wrapText="false" indent="0" shrinkToFit="false"/>
      <protection locked="true" hidden="false"/>
    </xf>
    <xf numFmtId="182" fontId="6" fillId="3" borderId="0" xfId="0" applyFont="true" applyBorder="false" applyAlignment="true" applyProtection="true">
      <alignment horizontal="general" vertical="center" textRotation="0" wrapText="false" indent="0" shrinkToFit="false"/>
      <protection locked="true" hidden="false"/>
    </xf>
    <xf numFmtId="182" fontId="13" fillId="3" borderId="58" xfId="0" applyFont="true" applyBorder="true" applyAlignment="true" applyProtection="true">
      <alignment horizontal="general" vertical="center" textRotation="0" wrapText="false" indent="0" shrinkToFit="false"/>
      <protection locked="true" hidden="false"/>
    </xf>
    <xf numFmtId="182" fontId="13" fillId="3" borderId="19" xfId="0" applyFont="true" applyBorder="true" applyAlignment="true" applyProtection="true">
      <alignment horizontal="general" vertical="center" textRotation="0" wrapText="false" indent="0" shrinkToFit="false"/>
      <protection locked="true" hidden="false"/>
    </xf>
    <xf numFmtId="182" fontId="13" fillId="3" borderId="19" xfId="0" applyFont="true" applyBorder="true" applyAlignment="true" applyProtection="true">
      <alignment horizontal="right" vertical="center" textRotation="0" wrapText="false" indent="0" shrinkToFit="false"/>
      <protection locked="true" hidden="false"/>
    </xf>
    <xf numFmtId="165" fontId="13" fillId="3" borderId="1" xfId="0" applyFont="true" applyBorder="true" applyAlignment="true" applyProtection="true">
      <alignment horizontal="right" vertical="center" textRotation="0" wrapText="false" indent="0" shrinkToFit="false"/>
      <protection locked="true" hidden="false"/>
    </xf>
    <xf numFmtId="165" fontId="13" fillId="3" borderId="4" xfId="0" applyFont="true" applyBorder="true" applyAlignment="true" applyProtection="true">
      <alignment horizontal="center" vertical="center" textRotation="0" wrapText="false" indent="0" shrinkToFit="false"/>
      <protection locked="true" hidden="false"/>
    </xf>
    <xf numFmtId="165" fontId="13" fillId="3" borderId="0" xfId="0" applyFont="true" applyBorder="false" applyAlignment="true" applyProtection="true">
      <alignment horizontal="center" vertical="center" textRotation="0" wrapText="false" indent="0" shrinkToFit="false"/>
      <protection locked="true" hidden="false"/>
    </xf>
    <xf numFmtId="165" fontId="13" fillId="3" borderId="1" xfId="0" applyFont="true" applyBorder="true" applyAlignment="true" applyProtection="true">
      <alignment horizontal="center" vertical="center" textRotation="0" wrapText="false" indent="0" shrinkToFit="false"/>
      <protection locked="true" hidden="false"/>
    </xf>
    <xf numFmtId="165" fontId="13" fillId="3" borderId="59" xfId="0" applyFont="true" applyBorder="true" applyAlignment="true" applyProtection="true">
      <alignment horizontal="center" vertical="center" textRotation="0" wrapText="false" indent="0" shrinkToFit="false"/>
      <protection locked="true" hidden="false"/>
    </xf>
    <xf numFmtId="165" fontId="12" fillId="3" borderId="0" xfId="0" applyFont="true" applyBorder="false" applyAlignment="true" applyProtection="true">
      <alignment horizontal="center" vertical="center" textRotation="0" wrapText="false" indent="0" shrinkToFit="false"/>
      <protection locked="true" hidden="false"/>
    </xf>
    <xf numFmtId="165" fontId="12" fillId="18" borderId="1" xfId="0" applyFont="true" applyBorder="true" applyAlignment="true" applyProtection="true">
      <alignment horizontal="center" vertical="center" textRotation="0" wrapText="false" indent="0" shrinkToFit="false"/>
      <protection locked="true" hidden="false"/>
    </xf>
    <xf numFmtId="182" fontId="13" fillId="3" borderId="60" xfId="0" applyFont="true" applyBorder="true" applyAlignment="true" applyProtection="true">
      <alignment horizontal="general" vertical="center" textRotation="0" wrapText="false" indent="0" shrinkToFit="false"/>
      <protection locked="true" hidden="false"/>
    </xf>
    <xf numFmtId="167" fontId="13" fillId="3" borderId="1" xfId="0" applyFont="true" applyBorder="true" applyAlignment="true" applyProtection="true">
      <alignment horizontal="right" vertical="center" textRotation="0" wrapText="false" indent="0" shrinkToFit="false"/>
      <protection locked="true" hidden="false"/>
    </xf>
    <xf numFmtId="165" fontId="13" fillId="3" borderId="61" xfId="0" applyFont="true" applyBorder="true" applyAlignment="true" applyProtection="true">
      <alignment horizontal="center" vertical="center" textRotation="0" wrapText="false" indent="0" shrinkToFit="false"/>
      <protection locked="true" hidden="false"/>
    </xf>
    <xf numFmtId="166" fontId="6" fillId="19" borderId="1" xfId="0" applyFont="true" applyBorder="true" applyAlignment="true" applyProtection="true">
      <alignment horizontal="right" vertical="bottom" textRotation="0" wrapText="false" indent="0" shrinkToFit="false"/>
      <protection locked="true" hidden="false"/>
    </xf>
    <xf numFmtId="164" fontId="13" fillId="3" borderId="60" xfId="0" applyFont="true" applyBorder="true" applyAlignment="true" applyProtection="true">
      <alignment horizontal="general" vertical="bottom" textRotation="0" wrapText="false" indent="0" shrinkToFit="false"/>
      <protection locked="true" hidden="false"/>
    </xf>
    <xf numFmtId="167" fontId="13" fillId="3" borderId="19" xfId="0" applyFont="true" applyBorder="true" applyAlignment="true" applyProtection="true">
      <alignment horizontal="right" vertical="center" textRotation="0" wrapText="false" indent="0" shrinkToFit="false"/>
      <protection locked="true" hidden="false"/>
    </xf>
    <xf numFmtId="167" fontId="13" fillId="3" borderId="0" xfId="0" applyFont="true" applyBorder="false" applyAlignment="true" applyProtection="true">
      <alignment horizontal="right" vertical="bottom" textRotation="0" wrapText="false" indent="0" shrinkToFit="false"/>
      <protection locked="true" hidden="false"/>
    </xf>
    <xf numFmtId="167" fontId="13" fillId="3" borderId="1" xfId="0" applyFont="true" applyBorder="true" applyAlignment="true" applyProtection="true">
      <alignment horizontal="center" vertical="center" textRotation="0" wrapText="false" indent="0" shrinkToFit="false"/>
      <protection locked="true" hidden="false"/>
    </xf>
    <xf numFmtId="181" fontId="47" fillId="3" borderId="0" xfId="0" applyFont="true" applyBorder="false" applyAlignment="true" applyProtection="true">
      <alignment horizontal="general" vertical="bottom" textRotation="0" wrapText="false" indent="0" shrinkToFit="false"/>
      <protection locked="true" hidden="false"/>
    </xf>
    <xf numFmtId="181" fontId="47" fillId="3" borderId="61" xfId="0" applyFont="true" applyBorder="true" applyAlignment="true" applyProtection="true">
      <alignment horizontal="general" vertical="bottom" textRotation="0" wrapText="false" indent="0" shrinkToFit="false"/>
      <protection locked="true" hidden="false"/>
    </xf>
    <xf numFmtId="164" fontId="48" fillId="3" borderId="0" xfId="0" applyFont="true" applyBorder="false" applyAlignment="true" applyProtection="true">
      <alignment horizontal="general" vertical="bottom" textRotation="0" wrapText="false" indent="0" shrinkToFit="false"/>
      <protection locked="true" hidden="false"/>
    </xf>
    <xf numFmtId="164" fontId="18" fillId="3" borderId="0" xfId="0" applyFont="true" applyBorder="false" applyAlignment="true" applyProtection="true">
      <alignment horizontal="general" vertical="bottom" textRotation="0" wrapText="false" indent="0" shrinkToFit="false"/>
      <protection locked="tru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4" fontId="48" fillId="0" borderId="0" xfId="0" applyFont="true" applyBorder="false" applyAlignment="true" applyProtection="true">
      <alignment horizontal="general" vertical="bottom" textRotation="0" wrapText="false" indent="0" shrinkToFit="false"/>
      <protection locked="true" hidden="false"/>
    </xf>
    <xf numFmtId="170" fontId="13" fillId="3" borderId="0" xfId="0" applyFont="true" applyBorder="false" applyAlignment="true" applyProtection="true">
      <alignment horizontal="general" vertical="bottom" textRotation="0" wrapText="false" indent="0" shrinkToFit="false"/>
      <protection locked="true" hidden="false"/>
    </xf>
    <xf numFmtId="170" fontId="0" fillId="3" borderId="0" xfId="0" applyFont="false" applyBorder="false" applyAlignment="true" applyProtection="true">
      <alignment horizontal="general" vertical="bottom" textRotation="0" wrapText="false" indent="0" shrinkToFit="false"/>
      <protection locked="true" hidden="false"/>
    </xf>
    <xf numFmtId="170" fontId="13" fillId="3" borderId="60" xfId="0" applyFont="true" applyBorder="true" applyAlignment="true" applyProtection="true">
      <alignment horizontal="general" vertical="bottom" textRotation="0" wrapText="false" indent="0" shrinkToFit="false"/>
      <protection locked="true" hidden="false"/>
    </xf>
    <xf numFmtId="170" fontId="13" fillId="3" borderId="19" xfId="0" applyFont="true" applyBorder="true" applyAlignment="true" applyProtection="true">
      <alignment horizontal="general" vertical="center" textRotation="0" wrapText="false" indent="0" shrinkToFit="false"/>
      <protection locked="true" hidden="false"/>
    </xf>
    <xf numFmtId="170" fontId="13" fillId="3" borderId="19" xfId="0" applyFont="true" applyBorder="true" applyAlignment="true" applyProtection="true">
      <alignment horizontal="right" vertical="center" textRotation="0" wrapText="false" indent="0" shrinkToFit="false"/>
      <protection locked="true" hidden="false"/>
    </xf>
    <xf numFmtId="170" fontId="13" fillId="3" borderId="1" xfId="0" applyFont="true" applyBorder="true" applyAlignment="true" applyProtection="true">
      <alignment horizontal="right" vertical="center" textRotation="0" wrapText="false" indent="0" shrinkToFit="false"/>
      <protection locked="true" hidden="false"/>
    </xf>
    <xf numFmtId="170" fontId="13" fillId="3" borderId="0" xfId="0" applyFont="true" applyBorder="false" applyAlignment="true" applyProtection="true">
      <alignment horizontal="right" vertical="bottom" textRotation="0" wrapText="false" indent="0" shrinkToFit="false"/>
      <protection locked="true" hidden="false"/>
    </xf>
    <xf numFmtId="170" fontId="26" fillId="3" borderId="0" xfId="0" applyFont="true" applyBorder="false" applyAlignment="true" applyProtection="true">
      <alignment horizontal="right" vertical="center" textRotation="0" wrapText="false" indent="0" shrinkToFit="false"/>
      <protection locked="true" hidden="false"/>
    </xf>
    <xf numFmtId="170" fontId="47" fillId="3" borderId="0" xfId="0" applyFont="true" applyBorder="false" applyAlignment="true" applyProtection="true">
      <alignment horizontal="general" vertical="bottom" textRotation="0" wrapText="false" indent="0" shrinkToFit="false"/>
      <protection locked="true" hidden="false"/>
    </xf>
    <xf numFmtId="170" fontId="47" fillId="3" borderId="61" xfId="0" applyFont="true" applyBorder="true" applyAlignment="true" applyProtection="true">
      <alignment horizontal="general" vertical="bottom" textRotation="0" wrapText="false" indent="0" shrinkToFit="false"/>
      <protection locked="true" hidden="false"/>
    </xf>
    <xf numFmtId="170" fontId="48" fillId="3" borderId="0" xfId="0" applyFont="true" applyBorder="false" applyAlignment="true" applyProtection="true">
      <alignment horizontal="general" vertical="bottom" textRotation="0" wrapText="false" indent="0" shrinkToFit="false"/>
      <protection locked="true" hidden="false"/>
    </xf>
    <xf numFmtId="170" fontId="18" fillId="3" borderId="0" xfId="0" applyFont="true" applyBorder="false" applyAlignment="true" applyProtection="true">
      <alignment horizontal="general" vertical="bottom" textRotation="0" wrapText="false" indent="0" shrinkToFit="false"/>
      <protection locked="true" hidden="false"/>
    </xf>
    <xf numFmtId="170" fontId="18" fillId="0" borderId="0" xfId="0" applyFont="true" applyBorder="false" applyAlignment="true" applyProtection="true">
      <alignment horizontal="general" vertical="bottom" textRotation="0" wrapText="false" indent="0" shrinkToFit="false"/>
      <protection locked="true" hidden="false"/>
    </xf>
    <xf numFmtId="170" fontId="48" fillId="0" borderId="0" xfId="0" applyFont="true" applyBorder="false" applyAlignment="true" applyProtection="true">
      <alignment horizontal="general" vertical="bottom" textRotation="0" wrapText="false" indent="0" shrinkToFit="false"/>
      <protection locked="true" hidden="false"/>
    </xf>
    <xf numFmtId="182" fontId="13" fillId="3" borderId="0" xfId="0" applyFont="true" applyBorder="false" applyAlignment="true" applyProtection="true">
      <alignment horizontal="general" vertical="center" textRotation="0" wrapText="false" indent="0" shrinkToFit="false"/>
      <protection locked="true" hidden="false"/>
    </xf>
    <xf numFmtId="165" fontId="12" fillId="3" borderId="62" xfId="0" applyFont="true" applyBorder="true" applyAlignment="true" applyProtection="true">
      <alignment horizontal="right" vertical="center" textRotation="0" wrapText="false" indent="0" shrinkToFit="false"/>
      <protection locked="true" hidden="false"/>
    </xf>
    <xf numFmtId="167" fontId="13" fillId="3" borderId="19" xfId="0" applyFont="true" applyBorder="true" applyAlignment="true" applyProtection="true">
      <alignment horizontal="right" vertical="bottom" textRotation="0" wrapText="false" indent="0" shrinkToFit="false"/>
      <protection locked="true" hidden="false"/>
    </xf>
    <xf numFmtId="167" fontId="13" fillId="3" borderId="0" xfId="0" applyFont="true" applyBorder="false" applyAlignment="true" applyProtection="true">
      <alignment horizontal="left" vertical="bottom" textRotation="0" wrapText="false" indent="0" shrinkToFit="false"/>
      <protection locked="true" hidden="false"/>
    </xf>
    <xf numFmtId="167" fontId="13" fillId="3" borderId="1" xfId="0" applyFont="true" applyBorder="true" applyAlignment="true" applyProtection="true">
      <alignment horizontal="right" vertical="bottom" textRotation="0" wrapText="false" indent="0" shrinkToFit="false"/>
      <protection locked="true" hidden="false"/>
    </xf>
    <xf numFmtId="167" fontId="13" fillId="3" borderId="51" xfId="0" applyFont="true" applyBorder="true" applyAlignment="true" applyProtection="true">
      <alignment horizontal="right" vertical="bottom" textRotation="0" wrapText="false" indent="0" shrinkToFit="false"/>
      <protection locked="true" hidden="false"/>
    </xf>
    <xf numFmtId="167" fontId="13" fillId="3" borderId="46" xfId="0" applyFont="true" applyBorder="true" applyAlignment="true" applyProtection="true">
      <alignment horizontal="right" vertical="bottom" textRotation="0" wrapText="false" indent="0" shrinkToFit="false"/>
      <protection locked="true" hidden="false"/>
    </xf>
    <xf numFmtId="167" fontId="13" fillId="3" borderId="51" xfId="0" applyFont="true" applyBorder="true" applyAlignment="true" applyProtection="true">
      <alignment horizontal="right" vertical="center" textRotation="0" wrapText="false" indent="0" shrinkToFit="false"/>
      <protection locked="true" hidden="false"/>
    </xf>
    <xf numFmtId="164" fontId="13" fillId="3" borderId="63" xfId="0" applyFont="true" applyBorder="true" applyAlignment="true" applyProtection="true">
      <alignment horizontal="general" vertical="bottom" textRotation="0" wrapText="false" indent="0" shrinkToFit="false"/>
      <protection locked="true" hidden="false"/>
    </xf>
    <xf numFmtId="167" fontId="13" fillId="3" borderId="64" xfId="0" applyFont="true" applyBorder="true" applyAlignment="true" applyProtection="true">
      <alignment horizontal="right" vertical="bottom" textRotation="0" wrapText="false" indent="0" shrinkToFit="false"/>
      <protection locked="true" hidden="false"/>
    </xf>
    <xf numFmtId="167" fontId="13" fillId="3" borderId="64" xfId="0" applyFont="true" applyBorder="true" applyAlignment="true" applyProtection="true">
      <alignment horizontal="right" vertical="center" textRotation="0" wrapText="false" indent="0" shrinkToFit="false"/>
      <protection locked="true" hidden="false"/>
    </xf>
    <xf numFmtId="181" fontId="47" fillId="3" borderId="64" xfId="0" applyFont="true" applyBorder="true" applyAlignment="true" applyProtection="true">
      <alignment horizontal="general" vertical="bottom" textRotation="0" wrapText="false" indent="0" shrinkToFit="false"/>
      <protection locked="true" hidden="false"/>
    </xf>
    <xf numFmtId="181" fontId="47" fillId="3" borderId="65" xfId="0" applyFont="true" applyBorder="true" applyAlignment="true" applyProtection="true">
      <alignment horizontal="general" vertical="bottom" textRotation="0" wrapText="false" indent="0" shrinkToFit="false"/>
      <protection locked="true" hidden="false"/>
    </xf>
    <xf numFmtId="181" fontId="17" fillId="3" borderId="6" xfId="0" applyFont="true" applyBorder="true" applyAlignment="true" applyProtection="true">
      <alignment horizontal="general" vertical="bottom" textRotation="0" wrapText="false" indent="0" shrinkToFit="false"/>
      <protection locked="true" hidden="false"/>
    </xf>
    <xf numFmtId="181" fontId="17" fillId="3" borderId="7" xfId="0" applyFont="true" applyBorder="true" applyAlignment="true" applyProtection="true">
      <alignment horizontal="general" vertical="bottom" textRotation="0" wrapText="false" indent="0" shrinkToFit="false"/>
      <protection locked="true" hidden="false"/>
    </xf>
    <xf numFmtId="164" fontId="46" fillId="3" borderId="0" xfId="0" applyFont="true" applyBorder="false" applyAlignment="true" applyProtection="true">
      <alignment horizontal="general" vertical="bottom" textRotation="0" wrapText="false" indent="0" shrinkToFit="false"/>
      <protection locked="true" hidden="false"/>
    </xf>
    <xf numFmtId="164" fontId="49" fillId="20" borderId="66" xfId="0" applyFont="true" applyBorder="true" applyAlignment="true" applyProtection="true">
      <alignment horizontal="general" vertical="bottom" textRotation="0" wrapText="false" indent="0" shrinkToFit="false"/>
      <protection locked="true" hidden="false"/>
    </xf>
    <xf numFmtId="164" fontId="6" fillId="20" borderId="67" xfId="0" applyFont="true" applyBorder="true" applyAlignment="true" applyProtection="true">
      <alignment horizontal="general" vertical="bottom" textRotation="0" wrapText="false" indent="0" shrinkToFit="false"/>
      <protection locked="true" hidden="false"/>
    </xf>
    <xf numFmtId="181" fontId="17" fillId="20" borderId="68" xfId="0" applyFont="true" applyBorder="true" applyAlignment="true" applyProtection="true">
      <alignment horizontal="general" vertical="bottom" textRotation="0" wrapText="false" indent="0" shrinkToFit="false"/>
      <protection locked="true" hidden="false"/>
    </xf>
    <xf numFmtId="164" fontId="12" fillId="20" borderId="67" xfId="0" applyFont="true" applyBorder="true" applyAlignment="true" applyProtection="true">
      <alignment horizontal="general" vertical="bottom" textRotation="0" wrapText="false" indent="0" shrinkToFit="false"/>
      <protection locked="true" hidden="false"/>
    </xf>
    <xf numFmtId="181" fontId="17" fillId="20" borderId="67" xfId="0" applyFont="true" applyBorder="true" applyAlignment="true" applyProtection="true">
      <alignment horizontal="general" vertical="bottom" textRotation="0" wrapText="false" indent="0" shrinkToFit="false"/>
      <protection locked="true" hidden="false"/>
    </xf>
    <xf numFmtId="181" fontId="17" fillId="20" borderId="69" xfId="0" applyFont="true" applyBorder="true" applyAlignment="true" applyProtection="true">
      <alignment horizontal="general" vertical="bottom" textRotation="0" wrapText="false" indent="0" shrinkToFit="false"/>
      <protection locked="true" hidden="false"/>
    </xf>
    <xf numFmtId="164" fontId="26" fillId="3" borderId="0" xfId="0" applyFont="true" applyBorder="false" applyAlignment="true" applyProtection="true">
      <alignment horizontal="center" vertical="bottom" textRotation="0" wrapText="false" indent="0" shrinkToFit="false"/>
      <protection locked="true" hidden="false"/>
    </xf>
    <xf numFmtId="182" fontId="50" fillId="3" borderId="70" xfId="0" applyFont="true" applyBorder="true" applyAlignment="true" applyProtection="true">
      <alignment horizontal="left" vertical="center" textRotation="0" wrapText="false" indent="0" shrinkToFit="false"/>
      <protection locked="true" hidden="false"/>
    </xf>
    <xf numFmtId="182" fontId="26" fillId="3" borderId="1" xfId="0" applyFont="true" applyBorder="true" applyAlignment="true" applyProtection="true">
      <alignment horizontal="center" vertical="center" textRotation="0" wrapText="false" indent="0" shrinkToFit="false"/>
      <protection locked="true" hidden="false"/>
    </xf>
    <xf numFmtId="167" fontId="26" fillId="3" borderId="6" xfId="0" applyFont="true" applyBorder="true" applyAlignment="true" applyProtection="true">
      <alignment horizontal="center" vertical="center" textRotation="0" wrapText="false" indent="0" shrinkToFit="false"/>
      <protection locked="true" hidden="false"/>
    </xf>
    <xf numFmtId="182" fontId="26" fillId="3" borderId="0" xfId="0" applyFont="true" applyBorder="false" applyAlignment="true" applyProtection="true">
      <alignment horizontal="center" vertical="center" textRotation="0" wrapText="false" indent="0" shrinkToFit="false"/>
      <protection locked="true" hidden="false"/>
    </xf>
    <xf numFmtId="167" fontId="26" fillId="3" borderId="1" xfId="0" applyFont="true" applyBorder="true" applyAlignment="true" applyProtection="true">
      <alignment horizontal="center" vertical="center" textRotation="0" wrapText="false" indent="0" shrinkToFit="false"/>
      <protection locked="true" hidden="false"/>
    </xf>
    <xf numFmtId="167" fontId="26" fillId="3" borderId="22" xfId="0" applyFont="true" applyBorder="true" applyAlignment="true" applyProtection="true">
      <alignment horizontal="center" vertical="center" textRotation="0" wrapText="false" indent="0" shrinkToFit="false"/>
      <protection locked="true" hidden="false"/>
    </xf>
    <xf numFmtId="165" fontId="26" fillId="3" borderId="0" xfId="0" applyFont="true" applyBorder="false" applyAlignment="true" applyProtection="true">
      <alignment horizontal="center" vertical="center" textRotation="0" wrapText="false" indent="0" shrinkToFit="false"/>
      <protection locked="true" hidden="false"/>
    </xf>
    <xf numFmtId="167" fontId="26" fillId="3" borderId="0" xfId="0" applyFont="true" applyBorder="false" applyAlignment="true" applyProtection="true">
      <alignment horizontal="center" vertical="center" textRotation="0" wrapText="false" indent="0" shrinkToFit="false"/>
      <protection locked="true" hidden="false"/>
    </xf>
    <xf numFmtId="167" fontId="26" fillId="3" borderId="61" xfId="0" applyFont="true" applyBorder="true" applyAlignment="true" applyProtection="true">
      <alignment horizontal="center" vertical="center" textRotation="0" wrapText="false" indent="0" shrinkToFit="false"/>
      <protection locked="true" hidden="false"/>
    </xf>
    <xf numFmtId="166" fontId="6" fillId="19" borderId="1" xfId="0" applyFont="true" applyBorder="true" applyAlignment="true" applyProtection="true">
      <alignment horizontal="center" vertical="bottom" textRotation="0" wrapText="false" indent="0" shrinkToFit="false"/>
      <protection locked="true" hidden="false"/>
    </xf>
    <xf numFmtId="164" fontId="51"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26" fillId="3" borderId="0" xfId="0" applyFont="true" applyBorder="false" applyAlignment="true" applyProtection="true">
      <alignment horizontal="general" vertical="bottom" textRotation="0" wrapText="false" indent="0" shrinkToFit="false"/>
      <protection locked="true" hidden="false"/>
    </xf>
    <xf numFmtId="182" fontId="6" fillId="3" borderId="70" xfId="0" applyFont="true" applyBorder="true" applyAlignment="true" applyProtection="true">
      <alignment horizontal="general" vertical="center" textRotation="0" wrapText="false" indent="0" shrinkToFit="false"/>
      <protection locked="true" hidden="false"/>
    </xf>
    <xf numFmtId="182" fontId="26" fillId="3" borderId="1" xfId="0" applyFont="true" applyBorder="true" applyAlignment="true" applyProtection="true">
      <alignment horizontal="general" vertical="center" textRotation="0" wrapText="false" indent="0" shrinkToFit="false"/>
      <protection locked="true" hidden="false"/>
    </xf>
    <xf numFmtId="165" fontId="26" fillId="3" borderId="6" xfId="0" applyFont="true" applyBorder="true" applyAlignment="true" applyProtection="true">
      <alignment horizontal="center" vertical="center" textRotation="0" wrapText="false" indent="0" shrinkToFit="false"/>
      <protection locked="true" hidden="false"/>
    </xf>
    <xf numFmtId="182" fontId="26" fillId="3" borderId="0" xfId="0" applyFont="true" applyBorder="false" applyAlignment="true" applyProtection="true">
      <alignment horizontal="general" vertical="center" textRotation="0" wrapText="false" indent="0" shrinkToFit="false"/>
      <protection locked="true" hidden="false"/>
    </xf>
    <xf numFmtId="165" fontId="26" fillId="3" borderId="61" xfId="0" applyFont="true" applyBorder="true" applyAlignment="true" applyProtection="true">
      <alignment horizontal="center" vertical="center" textRotation="0" wrapText="false" indent="0" shrinkToFit="false"/>
      <protection locked="true" hidden="false"/>
    </xf>
    <xf numFmtId="164" fontId="51" fillId="0" borderId="0" xfId="0" applyFont="true" applyBorder="false" applyAlignment="true" applyProtection="true">
      <alignment horizontal="general" vertical="bottom" textRotation="0" wrapText="false" indent="0" shrinkToFit="false"/>
      <protection locked="true" hidden="false"/>
    </xf>
    <xf numFmtId="164" fontId="26" fillId="3" borderId="6" xfId="0" applyFont="true" applyBorder="true" applyAlignment="true" applyProtection="true">
      <alignment horizontal="center" vertical="bottom" textRotation="0" wrapText="false" indent="0" shrinkToFit="false"/>
      <protection locked="true" hidden="false"/>
    </xf>
    <xf numFmtId="167" fontId="52" fillId="3" borderId="1" xfId="0" applyFont="true" applyBorder="true" applyAlignment="true" applyProtection="true">
      <alignment horizontal="center" vertical="center" textRotation="0" wrapText="false" indent="0" shrinkToFit="false"/>
      <protection locked="true" hidden="false"/>
    </xf>
    <xf numFmtId="167" fontId="52" fillId="3" borderId="0" xfId="0" applyFont="true" applyBorder="false" applyAlignment="true" applyProtection="true">
      <alignment horizontal="center" vertical="center" textRotation="0" wrapText="false" indent="0" shrinkToFit="false"/>
      <protection locked="true" hidden="false"/>
    </xf>
    <xf numFmtId="164" fontId="26" fillId="3" borderId="61" xfId="0" applyFont="true" applyBorder="true" applyAlignment="true" applyProtection="true">
      <alignment horizontal="center" vertical="bottom" textRotation="0" wrapText="false" indent="0" shrinkToFit="false"/>
      <protection locked="true" hidden="false"/>
    </xf>
    <xf numFmtId="164" fontId="26" fillId="3" borderId="1" xfId="0" applyFont="true" applyBorder="true" applyAlignment="true" applyProtection="true">
      <alignment horizontal="center" vertical="bottom" textRotation="0" wrapText="false" indent="0" shrinkToFit="false"/>
      <protection locked="true" hidden="false"/>
    </xf>
    <xf numFmtId="164" fontId="53" fillId="0" borderId="0" xfId="0" applyFont="true" applyBorder="false" applyAlignment="true" applyProtection="true">
      <alignment horizontal="center" vertical="bottom" textRotation="0" wrapText="false" indent="0" shrinkToFit="false"/>
      <protection locked="true" hidden="false"/>
    </xf>
    <xf numFmtId="182" fontId="6" fillId="3" borderId="1" xfId="0" applyFont="true" applyBorder="true" applyAlignment="true" applyProtection="true">
      <alignment horizontal="general" vertical="center" textRotation="0" wrapText="false" indent="0" shrinkToFit="false"/>
      <protection locked="true" hidden="false"/>
    </xf>
    <xf numFmtId="167" fontId="12" fillId="3" borderId="6" xfId="0" applyFont="true" applyBorder="true" applyAlignment="true" applyProtection="true">
      <alignment horizontal="right" vertical="center" textRotation="0" wrapText="false" indent="0" shrinkToFit="false"/>
      <protection locked="true" hidden="false"/>
    </xf>
    <xf numFmtId="167" fontId="12" fillId="3" borderId="1" xfId="0" applyFont="true" applyBorder="true" applyAlignment="true" applyProtection="true">
      <alignment horizontal="right" vertical="center" textRotation="0" wrapText="false" indent="0" shrinkToFit="false"/>
      <protection locked="true" hidden="false"/>
    </xf>
    <xf numFmtId="167" fontId="12" fillId="3" borderId="0" xfId="0" applyFont="true" applyBorder="false" applyAlignment="true" applyProtection="true">
      <alignment horizontal="right" vertical="center" textRotation="0" wrapText="false" indent="0" shrinkToFit="false"/>
      <protection locked="true" hidden="false"/>
    </xf>
    <xf numFmtId="167" fontId="12" fillId="3" borderId="61" xfId="0" applyFont="true" applyBorder="true" applyAlignment="true" applyProtection="true">
      <alignment horizontal="right" vertical="center" textRotation="0" wrapText="false" indent="0" shrinkToFit="false"/>
      <protection locked="true" hidden="false"/>
    </xf>
    <xf numFmtId="167" fontId="12" fillId="19" borderId="1" xfId="0" applyFont="true" applyBorder="true" applyAlignment="true" applyProtection="true">
      <alignment horizontal="right" vertical="center" textRotation="0" wrapText="false" indent="0" shrinkToFit="false"/>
      <protection locked="true" hidden="false"/>
    </xf>
    <xf numFmtId="167" fontId="12" fillId="3" borderId="62" xfId="0" applyFont="true" applyBorder="true" applyAlignment="true" applyProtection="true">
      <alignment horizontal="right" vertical="center" textRotation="0" wrapText="false" indent="0" shrinkToFit="false"/>
      <protection locked="true" hidden="false"/>
    </xf>
    <xf numFmtId="167" fontId="12" fillId="12" borderId="1" xfId="0" applyFont="true" applyBorder="true" applyAlignment="true" applyProtection="true">
      <alignment horizontal="right" vertical="center" textRotation="0" wrapText="false" indent="0" shrinkToFit="false"/>
      <protection locked="true" hidden="false"/>
    </xf>
    <xf numFmtId="167" fontId="54" fillId="3" borderId="0" xfId="0" applyFont="true" applyBorder="false" applyAlignment="true" applyProtection="true">
      <alignment horizontal="right" vertical="center" textRotation="0" wrapText="false" indent="0" shrinkToFit="false"/>
      <protection locked="true" hidden="false"/>
    </xf>
    <xf numFmtId="167" fontId="6" fillId="19" borderId="1" xfId="0" applyFont="true" applyBorder="true" applyAlignment="true" applyProtection="true">
      <alignment horizontal="right" vertical="center" textRotation="0" wrapText="false" indent="0" shrinkToFit="false"/>
      <protection locked="true" hidden="false"/>
    </xf>
    <xf numFmtId="165" fontId="12" fillId="3" borderId="6" xfId="0" applyFont="true" applyBorder="true" applyAlignment="true" applyProtection="true">
      <alignment horizontal="right" vertical="center" textRotation="0" wrapText="false" indent="0" shrinkToFit="false"/>
      <protection locked="true" hidden="false"/>
    </xf>
    <xf numFmtId="165" fontId="12" fillId="3" borderId="1" xfId="0" applyFont="true" applyBorder="true" applyAlignment="true" applyProtection="true">
      <alignment horizontal="right" vertical="center" textRotation="0" wrapText="false" indent="0" shrinkToFit="false"/>
      <protection locked="true" hidden="false"/>
    </xf>
    <xf numFmtId="165" fontId="12" fillId="3" borderId="0" xfId="0" applyFont="true" applyBorder="false" applyAlignment="true" applyProtection="true">
      <alignment horizontal="right" vertical="center" textRotation="0" wrapText="false" indent="0" shrinkToFit="false"/>
      <protection locked="true" hidden="false"/>
    </xf>
    <xf numFmtId="164" fontId="0" fillId="3" borderId="61" xfId="0" applyFont="false" applyBorder="true" applyAlignment="true" applyProtection="true">
      <alignment horizontal="general" vertical="bottom" textRotation="0" wrapText="false" indent="0" shrinkToFit="false"/>
      <protection locked="true" hidden="false"/>
    </xf>
    <xf numFmtId="165" fontId="6" fillId="3" borderId="0" xfId="0" applyFont="true" applyBorder="false" applyAlignment="true" applyProtection="true">
      <alignment horizontal="general" vertical="bottom" textRotation="0" wrapText="false" indent="0" shrinkToFit="false"/>
      <protection locked="true" hidden="false"/>
    </xf>
    <xf numFmtId="165" fontId="13" fillId="3" borderId="71" xfId="0" applyFont="true" applyBorder="true" applyAlignment="true" applyProtection="true">
      <alignment horizontal="general" vertical="center" textRotation="0" wrapText="false" indent="0" shrinkToFit="false"/>
      <protection locked="true" hidden="false"/>
    </xf>
    <xf numFmtId="165" fontId="6" fillId="3" borderId="1" xfId="0" applyFont="true" applyBorder="true" applyAlignment="true" applyProtection="true">
      <alignment horizontal="general" vertical="center" textRotation="0" wrapText="false" indent="0" shrinkToFit="false"/>
      <protection locked="true" hidden="false"/>
    </xf>
    <xf numFmtId="165" fontId="6" fillId="3" borderId="6" xfId="0" applyFont="true" applyBorder="true" applyAlignment="true" applyProtection="true">
      <alignment horizontal="general" vertical="bottom" textRotation="0" wrapText="false" indent="0" shrinkToFit="false"/>
      <protection locked="true" hidden="false"/>
    </xf>
    <xf numFmtId="165" fontId="12" fillId="3" borderId="0" xfId="0" applyFont="true" applyBorder="false" applyAlignment="true" applyProtection="true">
      <alignment horizontal="general" vertical="bottom" textRotation="0" wrapText="false" indent="0" shrinkToFit="false"/>
      <protection locked="true" hidden="false"/>
    </xf>
    <xf numFmtId="165" fontId="6" fillId="0" borderId="1" xfId="0" applyFont="true" applyBorder="true" applyAlignment="true" applyProtection="true">
      <alignment horizontal="general" vertical="bottom" textRotation="0" wrapText="false" indent="0" shrinkToFit="false"/>
      <protection locked="true" hidden="false"/>
    </xf>
    <xf numFmtId="165" fontId="26" fillId="3" borderId="0" xfId="0" applyFont="true" applyBorder="false" applyAlignment="true" applyProtection="true">
      <alignment horizontal="right" vertical="center" textRotation="0" wrapText="false" indent="0" shrinkToFit="false"/>
      <protection locked="true" hidden="false"/>
    </xf>
    <xf numFmtId="165" fontId="26" fillId="3" borderId="61" xfId="0" applyFont="true" applyBorder="true" applyAlignment="true" applyProtection="true">
      <alignment horizontal="right" vertical="center" textRotation="0" wrapText="false" indent="0" shrinkToFit="false"/>
      <protection locked="true" hidden="false"/>
    </xf>
    <xf numFmtId="167" fontId="13" fillId="12" borderId="1" xfId="0" applyFont="true" applyBorder="true" applyAlignment="true" applyProtection="true">
      <alignment horizontal="right" vertical="bottom" textRotation="0" wrapText="false" indent="0" shrinkToFit="false"/>
      <protection locked="true" hidden="false"/>
    </xf>
    <xf numFmtId="165" fontId="5"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82" fontId="12" fillId="9" borderId="70" xfId="0" applyFont="true" applyBorder="true" applyAlignment="true" applyProtection="true">
      <alignment horizontal="general" vertical="center" textRotation="0" wrapText="false" indent="0" shrinkToFit="false"/>
      <protection locked="true" hidden="false"/>
    </xf>
    <xf numFmtId="182" fontId="12" fillId="9" borderId="19" xfId="0" applyFont="true" applyBorder="true" applyAlignment="true" applyProtection="true">
      <alignment horizontal="general" vertical="center" textRotation="0" wrapText="false" indent="0" shrinkToFit="false"/>
      <protection locked="true" hidden="false"/>
    </xf>
    <xf numFmtId="172" fontId="12" fillId="3" borderId="0" xfId="0" applyFont="true" applyBorder="false" applyAlignment="true" applyProtection="true">
      <alignment horizontal="general" vertical="center" textRotation="0" wrapText="false" indent="0" shrinkToFit="false"/>
      <protection locked="true" hidden="false"/>
    </xf>
    <xf numFmtId="165" fontId="12" fillId="9" borderId="1" xfId="0" applyFont="true" applyBorder="true" applyAlignment="true" applyProtection="true">
      <alignment horizontal="right" vertical="center" textRotation="0" wrapText="false" indent="0" shrinkToFit="false"/>
      <protection locked="true" hidden="false"/>
    </xf>
    <xf numFmtId="165" fontId="12" fillId="9" borderId="62" xfId="0" applyFont="true" applyBorder="true" applyAlignment="true" applyProtection="true">
      <alignment horizontal="right" vertical="center" textRotation="0" wrapText="false" indent="0" shrinkToFit="false"/>
      <protection locked="true" hidden="false"/>
    </xf>
    <xf numFmtId="164" fontId="16" fillId="0" borderId="0" xfId="0" applyFont="true" applyBorder="false" applyAlignment="true" applyProtection="true">
      <alignment horizontal="general" vertical="bottom" textRotation="0" wrapText="false" indent="0" shrinkToFit="false"/>
      <protection locked="true" hidden="false"/>
    </xf>
    <xf numFmtId="164" fontId="46" fillId="0" borderId="0" xfId="0" applyFont="true" applyBorder="false" applyAlignment="true" applyProtection="true">
      <alignment horizontal="general" vertical="bottom" textRotation="0" wrapText="false" indent="0" shrinkToFit="false"/>
      <protection locked="true" hidden="false"/>
    </xf>
    <xf numFmtId="165" fontId="26" fillId="3" borderId="0" xfId="0" applyFont="true" applyBorder="false" applyAlignment="true" applyProtection="true">
      <alignment horizontal="general" vertical="bottom" textRotation="0" wrapText="false" indent="0" shrinkToFit="false"/>
      <protection locked="true" hidden="false"/>
    </xf>
    <xf numFmtId="165" fontId="26" fillId="3" borderId="71" xfId="0" applyFont="true" applyBorder="true" applyAlignment="true" applyProtection="true">
      <alignment horizontal="left" vertical="center" textRotation="0" wrapText="false" indent="0" shrinkToFit="false"/>
      <protection locked="true" hidden="false"/>
    </xf>
    <xf numFmtId="165" fontId="26" fillId="3" borderId="1" xfId="0" applyFont="true" applyBorder="true" applyAlignment="true" applyProtection="true">
      <alignment horizontal="left" vertical="center" textRotation="0" wrapText="false" indent="0" shrinkToFit="false"/>
      <protection locked="true" hidden="false"/>
    </xf>
    <xf numFmtId="165" fontId="26" fillId="3" borderId="6" xfId="0" applyFont="true" applyBorder="true" applyAlignment="true" applyProtection="true">
      <alignment horizontal="right" vertical="center" textRotation="0" wrapText="false" indent="0" shrinkToFit="false"/>
      <protection locked="true" hidden="false"/>
    </xf>
    <xf numFmtId="165" fontId="26" fillId="3" borderId="0" xfId="0" applyFont="true" applyBorder="false" applyAlignment="true" applyProtection="true">
      <alignment horizontal="left" vertical="center" textRotation="0" wrapText="false" indent="0" shrinkToFit="false"/>
      <protection locked="true" hidden="false"/>
    </xf>
    <xf numFmtId="165" fontId="26" fillId="3" borderId="1" xfId="0" applyFont="true" applyBorder="true" applyAlignment="true" applyProtection="true">
      <alignment horizontal="right" vertical="center" textRotation="0" wrapText="false" indent="0" shrinkToFit="false"/>
      <protection locked="true" hidden="false"/>
    </xf>
    <xf numFmtId="165" fontId="52" fillId="3" borderId="0" xfId="0" applyFont="true" applyBorder="false" applyAlignment="true" applyProtection="true">
      <alignment horizontal="right" vertical="center" textRotation="0" wrapText="false" indent="0" shrinkToFit="false"/>
      <protection locked="true" hidden="false"/>
    </xf>
    <xf numFmtId="165" fontId="13" fillId="18" borderId="1" xfId="0" applyFont="true" applyBorder="true" applyAlignment="true" applyProtection="true">
      <alignment horizontal="right" vertical="center" textRotation="0" wrapText="false" indent="0" shrinkToFit="false"/>
      <protection locked="true" hidden="false"/>
    </xf>
    <xf numFmtId="165" fontId="13" fillId="19" borderId="1" xfId="0" applyFont="true" applyBorder="true" applyAlignment="true" applyProtection="true">
      <alignment horizontal="right" vertical="center" textRotation="0" wrapText="false" indent="0" shrinkToFit="false"/>
      <protection locked="true" hidden="false"/>
    </xf>
    <xf numFmtId="165" fontId="51" fillId="0" borderId="0" xfId="0" applyFont="true" applyBorder="false" applyAlignment="true" applyProtection="true">
      <alignment horizontal="general" vertical="bottom" textRotation="0" wrapText="false" indent="0" shrinkToFit="false"/>
      <protection locked="true" hidden="false"/>
    </xf>
    <xf numFmtId="167" fontId="6" fillId="3" borderId="1" xfId="0" applyFont="true" applyBorder="true" applyAlignment="true" applyProtection="true">
      <alignment horizontal="right" vertical="center" textRotation="0" wrapText="false" indent="0" shrinkToFit="false"/>
      <protection locked="true" hidden="false"/>
    </xf>
    <xf numFmtId="167" fontId="6" fillId="3" borderId="0" xfId="0" applyFont="true" applyBorder="false" applyAlignment="true" applyProtection="true">
      <alignment horizontal="right" vertical="center" textRotation="0" wrapText="false" indent="0" shrinkToFit="false"/>
      <protection locked="true" hidden="false"/>
    </xf>
    <xf numFmtId="167" fontId="6" fillId="21" borderId="1" xfId="0" applyFont="true" applyBorder="true" applyAlignment="true" applyProtection="true">
      <alignment horizontal="right" vertical="center" textRotation="0" wrapText="false" indent="0" shrinkToFit="false"/>
      <protection locked="true" hidden="false"/>
    </xf>
    <xf numFmtId="182" fontId="26" fillId="3" borderId="70" xfId="0" applyFont="true" applyBorder="true" applyAlignment="true" applyProtection="true">
      <alignment horizontal="general" vertical="center" textRotation="0" wrapText="false" indent="0" shrinkToFit="false"/>
      <protection locked="true" hidden="false"/>
    </xf>
    <xf numFmtId="172" fontId="26" fillId="3" borderId="1" xfId="0" applyFont="true" applyBorder="true" applyAlignment="true" applyProtection="true">
      <alignment horizontal="general" vertical="center" textRotation="0" wrapText="false" indent="0" shrinkToFit="false"/>
      <protection locked="true" hidden="false"/>
    </xf>
    <xf numFmtId="167" fontId="26" fillId="3" borderId="6" xfId="0" applyFont="true" applyBorder="true" applyAlignment="true" applyProtection="true">
      <alignment horizontal="right" vertical="center" textRotation="0" wrapText="false" indent="0" shrinkToFit="false"/>
      <protection locked="true" hidden="false"/>
    </xf>
    <xf numFmtId="172" fontId="26" fillId="3" borderId="0" xfId="0" applyFont="true" applyBorder="false" applyAlignment="true" applyProtection="true">
      <alignment horizontal="general" vertical="center" textRotation="0" wrapText="false" indent="0" shrinkToFit="false"/>
      <protection locked="true" hidden="false"/>
    </xf>
    <xf numFmtId="167" fontId="26" fillId="3" borderId="1" xfId="0" applyFont="true" applyBorder="true" applyAlignment="true" applyProtection="true">
      <alignment horizontal="right" vertical="center" textRotation="0" wrapText="false" indent="0" shrinkToFit="false"/>
      <protection locked="true" hidden="false"/>
    </xf>
    <xf numFmtId="167" fontId="26" fillId="3" borderId="0" xfId="0" applyFont="true" applyBorder="false" applyAlignment="true" applyProtection="true">
      <alignment horizontal="right" vertical="center" textRotation="0" wrapText="false" indent="0" shrinkToFit="false"/>
      <protection locked="true" hidden="false"/>
    </xf>
    <xf numFmtId="167" fontId="13" fillId="18" borderId="1" xfId="0" applyFont="true" applyBorder="true" applyAlignment="true" applyProtection="true">
      <alignment horizontal="right" vertical="center" textRotation="0" wrapText="false" indent="0" shrinkToFit="false"/>
      <protection locked="true" hidden="false"/>
    </xf>
    <xf numFmtId="167" fontId="13" fillId="21" borderId="1" xfId="0" applyFont="true" applyBorder="true" applyAlignment="true" applyProtection="true">
      <alignment horizontal="right" vertical="center" textRotation="0" wrapText="false" indent="0" shrinkToFit="false"/>
      <protection locked="true" hidden="false"/>
    </xf>
    <xf numFmtId="172" fontId="6" fillId="3" borderId="1" xfId="0" applyFont="true" applyBorder="true" applyAlignment="true" applyProtection="true">
      <alignment horizontal="general" vertical="center" textRotation="0" wrapText="false" indent="0" shrinkToFit="false"/>
      <protection locked="true" hidden="false"/>
    </xf>
    <xf numFmtId="172" fontId="6" fillId="3" borderId="0" xfId="0" applyFont="true" applyBorder="false" applyAlignment="true" applyProtection="true">
      <alignment horizontal="general" vertical="center" textRotation="0" wrapText="false" indent="0" shrinkToFit="false"/>
      <protection locked="true" hidden="false"/>
    </xf>
    <xf numFmtId="165" fontId="6" fillId="3" borderId="0" xfId="0" applyFont="true" applyBorder="false" applyAlignment="true" applyProtection="true">
      <alignment horizontal="right" vertical="center" textRotation="0" wrapText="false" indent="0" shrinkToFit="false"/>
      <protection locked="true" hidden="false"/>
    </xf>
    <xf numFmtId="167" fontId="6" fillId="12" borderId="1" xfId="0" applyFont="true" applyBorder="true" applyAlignment="true" applyProtection="true">
      <alignment horizontal="right" vertical="center" textRotation="0" wrapText="false" indent="0" shrinkToFit="false"/>
      <protection locked="true" hidden="false"/>
    </xf>
    <xf numFmtId="167" fontId="6" fillId="22" borderId="1" xfId="0" applyFont="true" applyBorder="true" applyAlignment="true" applyProtection="true">
      <alignment horizontal="right" vertical="center" textRotation="0" wrapText="false" indent="0" shrinkToFit="false"/>
      <protection locked="true" hidden="false"/>
    </xf>
    <xf numFmtId="172" fontId="12" fillId="9" borderId="1" xfId="0" applyFont="true" applyBorder="true" applyAlignment="true" applyProtection="true">
      <alignment horizontal="general" vertical="center" textRotation="0" wrapText="false" indent="0" shrinkToFit="false"/>
      <protection locked="true" hidden="false"/>
    </xf>
    <xf numFmtId="172" fontId="26" fillId="3" borderId="70" xfId="0" applyFont="true" applyBorder="true" applyAlignment="true" applyProtection="true">
      <alignment horizontal="general" vertical="center" textRotation="0" wrapText="false" indent="0" shrinkToFit="false"/>
      <protection locked="true" hidden="false"/>
    </xf>
    <xf numFmtId="183" fontId="26" fillId="3" borderId="6" xfId="0" applyFont="true" applyBorder="true" applyAlignment="true" applyProtection="true">
      <alignment horizontal="general" vertical="bottom" textRotation="0" wrapText="false" indent="0" shrinkToFit="false"/>
      <protection locked="true" hidden="false"/>
    </xf>
    <xf numFmtId="183" fontId="26" fillId="3" borderId="0" xfId="0" applyFont="true" applyBorder="false" applyAlignment="true" applyProtection="true">
      <alignment horizontal="general" vertical="bottom" textRotation="0" wrapText="false" indent="0" shrinkToFit="false"/>
      <protection locked="true" hidden="false"/>
    </xf>
    <xf numFmtId="183" fontId="26" fillId="3" borderId="1" xfId="0" applyFont="true" applyBorder="true" applyAlignment="true" applyProtection="true">
      <alignment horizontal="general" vertical="bottom" textRotation="0" wrapText="false" indent="0" shrinkToFit="false"/>
      <protection locked="true" hidden="false"/>
    </xf>
    <xf numFmtId="183" fontId="26" fillId="3" borderId="61" xfId="0" applyFont="true" applyBorder="true" applyAlignment="true" applyProtection="true">
      <alignment horizontal="general" vertical="bottom" textRotation="0" wrapText="false" indent="0" shrinkToFit="false"/>
      <protection locked="true" hidden="false"/>
    </xf>
    <xf numFmtId="183" fontId="47" fillId="23" borderId="1" xfId="0" applyFont="true" applyBorder="true" applyAlignment="true" applyProtection="true">
      <alignment horizontal="general" vertical="bottom" textRotation="0" wrapText="false" indent="0" shrinkToFit="false"/>
      <protection locked="true" hidden="false"/>
    </xf>
    <xf numFmtId="183" fontId="47" fillId="22" borderId="1" xfId="0" applyFont="true" applyBorder="true" applyAlignment="true" applyProtection="true">
      <alignment horizontal="general" vertical="bottom" textRotation="0" wrapText="false" indent="0" shrinkToFit="false"/>
      <protection locked="true" hidden="false"/>
    </xf>
    <xf numFmtId="172" fontId="12" fillId="9" borderId="70" xfId="0" applyFont="true" applyBorder="true" applyAlignment="true" applyProtection="true">
      <alignment horizontal="general" vertical="center" textRotation="0" wrapText="false" indent="0" shrinkToFit="false"/>
      <protection locked="true" hidden="false"/>
    </xf>
    <xf numFmtId="184" fontId="12" fillId="9" borderId="1" xfId="0" applyFont="true" applyBorder="true" applyAlignment="true" applyProtection="true">
      <alignment horizontal="right" vertical="center" textRotation="0" wrapText="false" indent="0" shrinkToFit="false"/>
      <protection locked="true" hidden="false"/>
    </xf>
    <xf numFmtId="184" fontId="12" fillId="3" borderId="0" xfId="0" applyFont="true" applyBorder="false" applyAlignment="true" applyProtection="true">
      <alignment horizontal="right" vertical="center" textRotation="0" wrapText="false" indent="0" shrinkToFit="false"/>
      <protection locked="true" hidden="false"/>
    </xf>
    <xf numFmtId="184" fontId="12" fillId="9" borderId="62" xfId="0" applyFont="true" applyBorder="true" applyAlignment="true" applyProtection="true">
      <alignment horizontal="right" vertical="center" textRotation="0" wrapText="false" indent="0" shrinkToFit="false"/>
      <protection locked="true" hidden="false"/>
    </xf>
    <xf numFmtId="184" fontId="12" fillId="3" borderId="1" xfId="0" applyFont="true" applyBorder="true" applyAlignment="true" applyProtection="true">
      <alignment horizontal="right" vertical="center" textRotation="0" wrapText="false" indent="0" shrinkToFit="false"/>
      <protection locked="true" hidden="false"/>
    </xf>
    <xf numFmtId="184" fontId="12" fillId="19" borderId="1" xfId="0" applyFont="true" applyBorder="true" applyAlignment="true" applyProtection="true">
      <alignment horizontal="right" vertical="center" textRotation="0" wrapText="false" indent="0" shrinkToFit="false"/>
      <protection locked="true" hidden="false"/>
    </xf>
    <xf numFmtId="164" fontId="55" fillId="11" borderId="0" xfId="0" applyFont="true" applyBorder="false" applyAlignment="true" applyProtection="true">
      <alignment horizontal="general" vertical="bottom" textRotation="0" wrapText="false" indent="0" shrinkToFit="false"/>
      <protection locked="true" hidden="false"/>
    </xf>
    <xf numFmtId="184" fontId="55" fillId="11" borderId="70" xfId="0" applyFont="true" applyBorder="true" applyAlignment="true" applyProtection="true">
      <alignment horizontal="general" vertical="center" textRotation="0" wrapText="false" indent="0" shrinkToFit="false"/>
      <protection locked="true" hidden="false"/>
    </xf>
    <xf numFmtId="172" fontId="55" fillId="11" borderId="1" xfId="0" applyFont="true" applyBorder="true" applyAlignment="true" applyProtection="true">
      <alignment horizontal="general" vertical="center" textRotation="0" wrapText="false" indent="0" shrinkToFit="false"/>
      <protection locked="true" hidden="false"/>
    </xf>
    <xf numFmtId="165" fontId="55" fillId="11" borderId="6" xfId="0" applyFont="true" applyBorder="true" applyAlignment="true" applyProtection="true">
      <alignment horizontal="right" vertical="center" textRotation="0" wrapText="false" indent="0" shrinkToFit="false"/>
      <protection locked="true" hidden="false"/>
    </xf>
    <xf numFmtId="172" fontId="55" fillId="11" borderId="0" xfId="0" applyFont="true" applyBorder="false" applyAlignment="true" applyProtection="true">
      <alignment horizontal="general" vertical="center" textRotation="0" wrapText="false" indent="0" shrinkToFit="false"/>
      <protection locked="true" hidden="false"/>
    </xf>
    <xf numFmtId="184" fontId="55" fillId="11" borderId="1" xfId="0" applyFont="true" applyBorder="true" applyAlignment="true" applyProtection="true">
      <alignment horizontal="right" vertical="center" textRotation="0" wrapText="false" indent="0" shrinkToFit="false"/>
      <protection locked="true" hidden="false"/>
    </xf>
    <xf numFmtId="184" fontId="55" fillId="11" borderId="0" xfId="0" applyFont="true" applyBorder="false" applyAlignment="true" applyProtection="true">
      <alignment horizontal="right" vertical="center" textRotation="0" wrapText="false" indent="0" shrinkToFit="false"/>
      <protection locked="true" hidden="false"/>
    </xf>
    <xf numFmtId="184" fontId="55" fillId="11" borderId="62" xfId="0" applyFont="true" applyBorder="true" applyAlignment="true" applyProtection="true">
      <alignment horizontal="right" vertical="center" textRotation="0" wrapText="false" indent="0" shrinkToFit="false"/>
      <protection locked="true" hidden="false"/>
    </xf>
    <xf numFmtId="164" fontId="56" fillId="11" borderId="0" xfId="0" applyFont="true" applyBorder="false" applyAlignment="true" applyProtection="true">
      <alignment horizontal="general" vertical="bottom" textRotation="0" wrapText="false" indent="0" shrinkToFit="false"/>
      <protection locked="true" hidden="false"/>
    </xf>
    <xf numFmtId="164" fontId="57" fillId="11" borderId="0" xfId="0" applyFont="true" applyBorder="false" applyAlignment="true" applyProtection="true">
      <alignment horizontal="general" vertical="bottom" textRotation="0" wrapText="false" indent="0" shrinkToFit="false"/>
      <protection locked="true" hidden="false"/>
    </xf>
    <xf numFmtId="184" fontId="17" fillId="9" borderId="70" xfId="0" applyFont="true" applyBorder="true" applyAlignment="true" applyProtection="true">
      <alignment horizontal="general" vertical="center" textRotation="0" wrapText="false" indent="0" shrinkToFit="false"/>
      <protection locked="true" hidden="false"/>
    </xf>
    <xf numFmtId="184" fontId="17" fillId="9" borderId="1" xfId="0" applyFont="true" applyBorder="true" applyAlignment="true" applyProtection="true">
      <alignment horizontal="general" vertical="center" textRotation="0" wrapText="false" indent="0" shrinkToFit="false"/>
      <protection locked="true" hidden="false"/>
    </xf>
    <xf numFmtId="184" fontId="17" fillId="3" borderId="0" xfId="0" applyFont="true" applyBorder="false" applyAlignment="true" applyProtection="true">
      <alignment horizontal="general" vertical="center" textRotation="0" wrapText="false" indent="0" shrinkToFit="false"/>
      <protection locked="true" hidden="false"/>
    </xf>
    <xf numFmtId="164" fontId="50" fillId="3" borderId="0" xfId="0" applyFont="true" applyBorder="false" applyAlignment="true" applyProtection="true">
      <alignment horizontal="general" vertical="bottom" textRotation="0" wrapText="false" indent="0" shrinkToFit="false"/>
      <protection locked="true" hidden="false"/>
    </xf>
    <xf numFmtId="172" fontId="26" fillId="4" borderId="70" xfId="0" applyFont="true" applyBorder="true" applyAlignment="true" applyProtection="true">
      <alignment horizontal="general" vertical="center" textRotation="0" wrapText="false" indent="0" shrinkToFit="false"/>
      <protection locked="true" hidden="false"/>
    </xf>
    <xf numFmtId="172" fontId="26" fillId="4" borderId="1" xfId="0" applyFont="true" applyBorder="true" applyAlignment="true" applyProtection="true">
      <alignment horizontal="general" vertical="center" textRotation="0" wrapText="false" indent="0" shrinkToFit="false"/>
      <protection locked="true" hidden="false"/>
    </xf>
    <xf numFmtId="184" fontId="26" fillId="4" borderId="1" xfId="0" applyFont="true" applyBorder="true" applyAlignment="true" applyProtection="true">
      <alignment horizontal="right" vertical="center" textRotation="0" wrapText="false" indent="0" shrinkToFit="false"/>
      <protection locked="true" hidden="false"/>
    </xf>
    <xf numFmtId="184" fontId="50" fillId="4" borderId="1" xfId="0" applyFont="true" applyBorder="true" applyAlignment="true" applyProtection="true">
      <alignment horizontal="right" vertical="center" textRotation="0" wrapText="false" indent="0" shrinkToFit="false"/>
      <protection locked="true" hidden="false"/>
    </xf>
    <xf numFmtId="184" fontId="50" fillId="3" borderId="0" xfId="0" applyFont="true" applyBorder="false" applyAlignment="true" applyProtection="true">
      <alignment horizontal="right" vertical="center" textRotation="0" wrapText="false" indent="0" shrinkToFit="false"/>
      <protection locked="true" hidden="false"/>
    </xf>
    <xf numFmtId="172" fontId="26" fillId="4" borderId="62" xfId="0" applyFont="true" applyBorder="true" applyAlignment="true" applyProtection="true">
      <alignment horizontal="general" vertical="center" textRotation="0" wrapText="false" indent="0" shrinkToFit="false"/>
      <protection locked="true" hidden="false"/>
    </xf>
    <xf numFmtId="172" fontId="13" fillId="12" borderId="1" xfId="0" applyFont="true" applyBorder="true" applyAlignment="true" applyProtection="true">
      <alignment horizontal="general" vertical="center" textRotation="0" wrapText="false" indent="0" shrinkToFit="false"/>
      <protection locked="true" hidden="false"/>
    </xf>
    <xf numFmtId="164" fontId="58" fillId="0" borderId="0" xfId="0" applyFont="true" applyBorder="false" applyAlignment="true" applyProtection="true">
      <alignment horizontal="general" vertical="bottom" textRotation="0" wrapText="false" indent="0" shrinkToFit="false"/>
      <protection locked="true" hidden="false"/>
    </xf>
    <xf numFmtId="184" fontId="26" fillId="3" borderId="0" xfId="0" applyFont="true" applyBorder="false" applyAlignment="true" applyProtection="true">
      <alignment horizontal="right" vertical="center" textRotation="0" wrapText="false" indent="0" shrinkToFit="false"/>
      <protection locked="true" hidden="false"/>
    </xf>
    <xf numFmtId="184" fontId="26" fillId="3" borderId="61" xfId="0" applyFont="true" applyBorder="true" applyAlignment="true" applyProtection="true">
      <alignment horizontal="right" vertical="center" textRotation="0" wrapText="false" indent="0" shrinkToFit="false"/>
      <protection locked="true" hidden="false"/>
    </xf>
    <xf numFmtId="184" fontId="13" fillId="18" borderId="1" xfId="0" applyFont="true" applyBorder="true" applyAlignment="true" applyProtection="true">
      <alignment horizontal="right" vertical="center" textRotation="0" wrapText="false" indent="0" shrinkToFit="false"/>
      <protection locked="true" hidden="false"/>
    </xf>
    <xf numFmtId="165" fontId="59" fillId="3" borderId="6" xfId="0" applyFont="true" applyBorder="true" applyAlignment="true" applyProtection="true">
      <alignment horizontal="right" vertical="center" textRotation="0" wrapText="false" indent="0" shrinkToFit="false"/>
      <protection locked="true" hidden="false"/>
    </xf>
    <xf numFmtId="184" fontId="26" fillId="3" borderId="1" xfId="0" applyFont="true" applyBorder="true" applyAlignment="true" applyProtection="true">
      <alignment horizontal="right" vertical="center" textRotation="0" wrapText="false" indent="0" shrinkToFit="false"/>
      <protection locked="true" hidden="false"/>
    </xf>
    <xf numFmtId="184" fontId="26" fillId="3" borderId="62" xfId="0" applyFont="true" applyBorder="true" applyAlignment="true" applyProtection="true">
      <alignment horizontal="right" vertical="center" textRotation="0" wrapText="false" indent="0" shrinkToFit="false"/>
      <protection locked="true" hidden="false"/>
    </xf>
    <xf numFmtId="184" fontId="26" fillId="3" borderId="6" xfId="0" applyFont="true" applyBorder="true" applyAlignment="true" applyProtection="true">
      <alignment horizontal="right" vertical="center" textRotation="0" wrapText="false" indent="0" shrinkToFit="false"/>
      <protection locked="true" hidden="false"/>
    </xf>
    <xf numFmtId="184" fontId="60" fillId="11" borderId="1" xfId="0" applyFont="true" applyBorder="true" applyAlignment="true" applyProtection="true">
      <alignment horizontal="right" vertical="center" textRotation="0" wrapText="false" indent="0" shrinkToFit="false"/>
      <protection locked="true" hidden="false"/>
    </xf>
    <xf numFmtId="184" fontId="60" fillId="11" borderId="62" xfId="0" applyFont="true" applyBorder="true" applyAlignment="true" applyProtection="true">
      <alignment horizontal="right" vertical="center" textRotation="0" wrapText="false" indent="0" shrinkToFit="false"/>
      <protection locked="true" hidden="false"/>
    </xf>
    <xf numFmtId="184" fontId="12" fillId="9" borderId="71" xfId="0" applyFont="true" applyBorder="true" applyAlignment="true" applyProtection="true">
      <alignment horizontal="left" vertical="center" textRotation="0" wrapText="false" indent="0" shrinkToFit="false"/>
      <protection locked="true" hidden="false"/>
    </xf>
    <xf numFmtId="184" fontId="13" fillId="22" borderId="1" xfId="0" applyFont="true" applyBorder="true" applyAlignment="true" applyProtection="true">
      <alignment horizontal="right" vertical="center" textRotation="0" wrapText="false" indent="0" shrinkToFit="false"/>
      <protection locked="true" hidden="false"/>
    </xf>
    <xf numFmtId="184" fontId="13" fillId="24" borderId="1" xfId="0" applyFont="true" applyBorder="true" applyAlignment="true" applyProtection="true">
      <alignment horizontal="right" vertical="center" textRotation="0" wrapText="false" indent="0" shrinkToFit="false"/>
      <protection locked="true" hidden="false"/>
    </xf>
    <xf numFmtId="164" fontId="6" fillId="3" borderId="55" xfId="0" applyFont="true" applyBorder="true" applyAlignment="true" applyProtection="true">
      <alignment horizontal="general" vertical="bottom" textRotation="0" wrapText="false" indent="0" shrinkToFit="false"/>
      <protection locked="true" hidden="false"/>
    </xf>
    <xf numFmtId="164" fontId="6" fillId="3" borderId="6" xfId="0" applyFont="true" applyBorder="true" applyAlignment="true" applyProtection="true">
      <alignment horizontal="right" vertical="bottom" textRotation="0" wrapText="false" indent="0" shrinkToFit="false"/>
      <protection locked="true" hidden="false"/>
    </xf>
    <xf numFmtId="164" fontId="6" fillId="3" borderId="61" xfId="0" applyFont="true" applyBorder="true" applyAlignment="true" applyProtection="true">
      <alignment horizontal="right" vertical="bottom" textRotation="0" wrapText="false" indent="0" shrinkToFit="false"/>
      <protection locked="true" hidden="false"/>
    </xf>
    <xf numFmtId="172" fontId="17" fillId="9" borderId="71" xfId="0" applyFont="true" applyBorder="true" applyAlignment="true" applyProtection="true">
      <alignment horizontal="general" vertical="center" textRotation="0" wrapText="false" indent="0" shrinkToFit="false"/>
      <protection locked="true" hidden="false"/>
    </xf>
    <xf numFmtId="165" fontId="12" fillId="23" borderId="1" xfId="0" applyFont="true" applyBorder="true" applyAlignment="true" applyProtection="true">
      <alignment horizontal="right" vertical="center" textRotation="0" wrapText="false" indent="0" shrinkToFit="false"/>
      <protection locked="true" hidden="false"/>
    </xf>
    <xf numFmtId="172" fontId="54" fillId="3" borderId="71" xfId="0" applyFont="true" applyBorder="true" applyAlignment="true" applyProtection="true">
      <alignment horizontal="general" vertical="center" textRotation="0" wrapText="false" indent="0" shrinkToFit="false"/>
      <protection locked="true" hidden="false"/>
    </xf>
    <xf numFmtId="167" fontId="54" fillId="3" borderId="1" xfId="0" applyFont="true" applyBorder="true" applyAlignment="true" applyProtection="true">
      <alignment horizontal="general" vertical="center" textRotation="0" wrapText="false" indent="0" shrinkToFit="false"/>
      <protection locked="true" hidden="false"/>
    </xf>
    <xf numFmtId="167" fontId="54" fillId="3" borderId="0" xfId="0" applyFont="true" applyBorder="false" applyAlignment="true" applyProtection="true">
      <alignment horizontal="general" vertical="center" textRotation="0" wrapText="false" indent="0" shrinkToFit="false"/>
      <protection locked="true" hidden="false"/>
    </xf>
    <xf numFmtId="165" fontId="54" fillId="3" borderId="1" xfId="0" applyFont="true" applyBorder="true" applyAlignment="true" applyProtection="true">
      <alignment horizontal="right" vertical="center" textRotation="0" wrapText="false" indent="0" shrinkToFit="false"/>
      <protection locked="true" hidden="false"/>
    </xf>
    <xf numFmtId="165" fontId="54" fillId="3" borderId="0" xfId="0" applyFont="true" applyBorder="false" applyAlignment="true" applyProtection="true">
      <alignment horizontal="right" vertical="center" textRotation="0" wrapText="false" indent="0" shrinkToFit="false"/>
      <protection locked="true" hidden="false"/>
    </xf>
    <xf numFmtId="165" fontId="54" fillId="3" borderId="62" xfId="0" applyFont="true" applyBorder="true" applyAlignment="true" applyProtection="true">
      <alignment horizontal="right" vertical="center" textRotation="0" wrapText="false" indent="0" shrinkToFit="false"/>
      <protection locked="true" hidden="false"/>
    </xf>
    <xf numFmtId="165" fontId="6" fillId="25" borderId="1" xfId="0" applyFont="true" applyBorder="true" applyAlignment="true" applyProtection="true">
      <alignment horizontal="right" vertical="center" textRotation="0" wrapText="false" indent="0" shrinkToFit="false"/>
      <protection locked="true" hidden="false"/>
    </xf>
    <xf numFmtId="172" fontId="17" fillId="9" borderId="1" xfId="0" applyFont="true" applyBorder="true" applyAlignment="true" applyProtection="true">
      <alignment horizontal="general" vertical="center" textRotation="0" wrapText="false" indent="0" shrinkToFit="false"/>
      <protection locked="true" hidden="false"/>
    </xf>
    <xf numFmtId="172" fontId="17" fillId="3" borderId="0" xfId="0" applyFont="true" applyBorder="false" applyAlignment="true" applyProtection="true">
      <alignment horizontal="general" vertical="center" textRotation="0" wrapText="false" indent="0" shrinkToFit="false"/>
      <protection locked="true" hidden="false"/>
    </xf>
    <xf numFmtId="165" fontId="12" fillId="25" borderId="1" xfId="0" applyFont="true" applyBorder="true" applyAlignment="true" applyProtection="true">
      <alignment horizontal="right" vertical="center" textRotation="0" wrapText="false" indent="0" shrinkToFit="false"/>
      <protection locked="true" hidden="false"/>
    </xf>
    <xf numFmtId="185" fontId="12" fillId="25" borderId="1" xfId="0" applyFont="true" applyBorder="true" applyAlignment="true" applyProtection="true">
      <alignment horizontal="right" vertical="center" textRotation="0" wrapText="false" indent="0" shrinkToFit="false"/>
      <protection locked="true" hidden="false"/>
    </xf>
    <xf numFmtId="172" fontId="54" fillId="3" borderId="72" xfId="0" applyFont="true" applyBorder="true" applyAlignment="true" applyProtection="true">
      <alignment horizontal="general" vertical="center" textRotation="0" wrapText="false" indent="0" shrinkToFit="false"/>
      <protection locked="true" hidden="false"/>
    </xf>
    <xf numFmtId="167" fontId="54" fillId="3" borderId="73" xfId="0" applyFont="true" applyBorder="true" applyAlignment="true" applyProtection="true">
      <alignment horizontal="general" vertical="center" textRotation="0" wrapText="false" indent="0" shrinkToFit="false"/>
      <protection locked="true" hidden="false"/>
    </xf>
    <xf numFmtId="186" fontId="54" fillId="3" borderId="74" xfId="0" applyFont="true" applyBorder="true" applyAlignment="true" applyProtection="true">
      <alignment horizontal="right" vertical="center" textRotation="0" wrapText="false" indent="0" shrinkToFit="false"/>
      <protection locked="true" hidden="false"/>
    </xf>
    <xf numFmtId="167" fontId="54" fillId="3" borderId="64" xfId="0" applyFont="true" applyBorder="true" applyAlignment="true" applyProtection="true">
      <alignment horizontal="general" vertical="center" textRotation="0" wrapText="false" indent="0" shrinkToFit="false"/>
      <protection locked="true" hidden="false"/>
    </xf>
    <xf numFmtId="186" fontId="54" fillId="3" borderId="73" xfId="0" applyFont="true" applyBorder="true" applyAlignment="true" applyProtection="true">
      <alignment horizontal="right" vertical="center" textRotation="0" wrapText="false" indent="0" shrinkToFit="false"/>
      <protection locked="true" hidden="false"/>
    </xf>
    <xf numFmtId="186" fontId="54" fillId="3" borderId="64" xfId="0" applyFont="true" applyBorder="true" applyAlignment="true" applyProtection="true">
      <alignment horizontal="right" vertical="center" textRotation="0" wrapText="false" indent="0" shrinkToFit="false"/>
      <protection locked="true" hidden="false"/>
    </xf>
    <xf numFmtId="186" fontId="54" fillId="3" borderId="75" xfId="0" applyFont="true" applyBorder="true" applyAlignment="true" applyProtection="true">
      <alignment horizontal="right" vertical="center" textRotation="0" wrapText="false" indent="0" shrinkToFit="false"/>
      <protection locked="true" hidden="false"/>
    </xf>
    <xf numFmtId="186" fontId="54" fillId="3" borderId="0" xfId="0" applyFont="true" applyBorder="false" applyAlignment="true" applyProtection="true">
      <alignment horizontal="right" vertical="center" textRotation="0" wrapText="false" indent="0" shrinkToFit="false"/>
      <protection locked="true" hidden="false"/>
    </xf>
    <xf numFmtId="186" fontId="6" fillId="26" borderId="1" xfId="0" applyFont="true" applyBorder="true" applyAlignment="true" applyProtection="true">
      <alignment horizontal="right" vertical="center" textRotation="0" wrapText="false" indent="0" shrinkToFit="false"/>
      <protection locked="true" hidden="false"/>
    </xf>
    <xf numFmtId="169" fontId="6" fillId="3" borderId="6" xfId="0" applyFont="true" applyBorder="true" applyAlignment="true" applyProtection="true">
      <alignment horizontal="general" vertical="bottom" textRotation="0" wrapText="false" indent="0" shrinkToFit="false"/>
      <protection locked="true" hidden="false"/>
    </xf>
    <xf numFmtId="169" fontId="6" fillId="11" borderId="0" xfId="0" applyFont="true" applyBorder="false" applyAlignment="true" applyProtection="true">
      <alignment horizontal="general" vertical="bottom" textRotation="0" wrapText="false" indent="0" shrinkToFit="false"/>
      <protection locked="true" hidden="false"/>
    </xf>
    <xf numFmtId="164" fontId="61" fillId="3" borderId="0" xfId="0" applyFont="true" applyBorder="false" applyAlignment="true" applyProtection="true">
      <alignment horizontal="center" vertical="bottom" textRotation="0" wrapText="false" indent="0" shrinkToFit="false"/>
      <protection locked="true" hidden="false"/>
    </xf>
    <xf numFmtId="164" fontId="62" fillId="3" borderId="0" xfId="0" applyFont="true" applyBorder="false" applyAlignment="true" applyProtection="true">
      <alignment horizontal="general" vertical="bottom" textRotation="0" wrapText="false" indent="0" shrinkToFit="false"/>
      <protection locked="true" hidden="false"/>
    </xf>
    <xf numFmtId="164" fontId="62" fillId="3" borderId="3" xfId="0" applyFont="true" applyBorder="true" applyAlignment="true" applyProtection="true">
      <alignment horizontal="right" vertical="bottom" textRotation="0" wrapText="false" indent="0" shrinkToFit="false"/>
      <protection locked="true" hidden="false"/>
    </xf>
    <xf numFmtId="166" fontId="62" fillId="11" borderId="2" xfId="0" applyFont="true" applyBorder="true" applyAlignment="true" applyProtection="true">
      <alignment horizontal="center" vertical="center" textRotation="0" wrapText="false" indent="0" shrinkToFit="false"/>
      <protection locked="true" hidden="false"/>
    </xf>
    <xf numFmtId="164" fontId="62" fillId="3" borderId="4" xfId="0" applyFont="true" applyBorder="true" applyAlignment="true" applyProtection="true">
      <alignment horizontal="general" vertical="bottom" textRotation="0" wrapText="false" indent="0" shrinkToFit="false"/>
      <protection locked="true" hidden="false"/>
    </xf>
    <xf numFmtId="164" fontId="5" fillId="3" borderId="3" xfId="0" applyFont="true" applyBorder="true" applyAlignment="true" applyProtection="true">
      <alignment horizontal="general" vertical="bottom" textRotation="0" wrapText="false" indent="0" shrinkToFit="false"/>
      <protection locked="true" hidden="false"/>
    </xf>
    <xf numFmtId="164" fontId="5" fillId="3" borderId="4" xfId="0" applyFont="true" applyBorder="true" applyAlignment="true" applyProtection="true">
      <alignment horizontal="general" vertical="bottom" textRotation="0" wrapText="false" indent="0" shrinkToFit="false"/>
      <protection locked="true" hidden="false"/>
    </xf>
    <xf numFmtId="164" fontId="5" fillId="3" borderId="5" xfId="0" applyFont="true" applyBorder="true" applyAlignment="true" applyProtection="true">
      <alignment horizontal="general" vertical="bottom" textRotation="0" wrapText="false" indent="0" shrinkToFit="false"/>
      <protection locked="true" hidden="false"/>
    </xf>
    <xf numFmtId="164" fontId="63" fillId="3" borderId="6" xfId="0" applyFont="true" applyBorder="true" applyAlignment="true" applyProtection="true">
      <alignment horizontal="general" vertical="bottom" textRotation="0" wrapText="false" indent="0" shrinkToFit="false"/>
      <protection locked="true" hidden="false"/>
    </xf>
    <xf numFmtId="164" fontId="8" fillId="3" borderId="6" xfId="0" applyFont="true" applyBorder="true" applyAlignment="true" applyProtection="true">
      <alignment horizontal="general" vertical="bottom" textRotation="0" wrapText="false" indent="0" shrinkToFit="false"/>
      <protection locked="true" hidden="false"/>
    </xf>
    <xf numFmtId="164" fontId="63" fillId="3" borderId="0" xfId="0" applyFont="true" applyBorder="false" applyAlignment="true" applyProtection="true">
      <alignment horizontal="general" vertical="bottom" textRotation="0" wrapText="false" indent="0" shrinkToFit="false"/>
      <protection locked="true" hidden="false"/>
    </xf>
    <xf numFmtId="164" fontId="8" fillId="3" borderId="0" xfId="0" applyFont="true" applyBorder="false" applyAlignment="true" applyProtection="true">
      <alignment horizontal="general" vertical="bottom" textRotation="0" wrapText="false" indent="0" shrinkToFit="false"/>
      <protection locked="true" hidden="false"/>
    </xf>
    <xf numFmtId="164" fontId="8" fillId="3" borderId="7" xfId="0" applyFont="true" applyBorder="true" applyAlignment="true" applyProtection="true">
      <alignment horizontal="general" vertical="bottom" textRotation="0" wrapText="false" indent="0" shrinkToFit="false"/>
      <protection locked="true" hidden="false"/>
    </xf>
    <xf numFmtId="164" fontId="63" fillId="3" borderId="3" xfId="0" applyFont="true" applyBorder="true" applyAlignment="true" applyProtection="true">
      <alignment horizontal="center" vertical="bottom" textRotation="0" wrapText="true" indent="0" shrinkToFit="false"/>
      <protection locked="true" hidden="false"/>
    </xf>
    <xf numFmtId="164" fontId="63" fillId="3" borderId="0" xfId="0" applyFont="true" applyBorder="false" applyAlignment="true" applyProtection="true">
      <alignment horizontal="center" vertical="bottom" textRotation="0" wrapText="true" indent="0" shrinkToFit="false"/>
      <protection locked="true" hidden="false"/>
    </xf>
    <xf numFmtId="166" fontId="63" fillId="3" borderId="3" xfId="0" applyFont="true" applyBorder="true" applyAlignment="true" applyProtection="true">
      <alignment horizontal="general" vertical="bottom" textRotation="0" wrapText="false" indent="0" shrinkToFit="false"/>
      <protection locked="true" hidden="false"/>
    </xf>
    <xf numFmtId="166" fontId="63" fillId="3" borderId="4" xfId="0" applyFont="true" applyBorder="true" applyAlignment="true" applyProtection="true">
      <alignment horizontal="general" vertical="bottom" textRotation="0" wrapText="false" indent="0" shrinkToFit="false"/>
      <protection locked="true" hidden="false"/>
    </xf>
    <xf numFmtId="165" fontId="63" fillId="3" borderId="4" xfId="0" applyFont="true" applyBorder="true" applyAlignment="true" applyProtection="true">
      <alignment horizontal="general" vertical="bottom" textRotation="0" wrapText="false" indent="0" shrinkToFit="false"/>
      <protection locked="true" hidden="false"/>
    </xf>
    <xf numFmtId="165" fontId="63" fillId="3" borderId="0" xfId="0" applyFont="true" applyBorder="false" applyAlignment="true" applyProtection="true">
      <alignment horizontal="general" vertical="bottom" textRotation="0" wrapText="false" indent="0" shrinkToFit="false"/>
      <protection locked="true" hidden="false"/>
    </xf>
    <xf numFmtId="164" fontId="63" fillId="3" borderId="5" xfId="0" applyFont="true" applyBorder="true" applyAlignment="true" applyProtection="true">
      <alignment horizontal="general" vertical="bottom" textRotation="0" wrapText="false" indent="0" shrinkToFit="false"/>
      <protection locked="true" hidden="false"/>
    </xf>
    <xf numFmtId="165" fontId="63" fillId="3" borderId="5" xfId="0" applyFont="true" applyBorder="true" applyAlignment="true" applyProtection="true">
      <alignment horizontal="general" vertical="bottom" textRotation="0" wrapText="false" indent="0" shrinkToFit="false"/>
      <protection locked="true" hidden="false"/>
    </xf>
    <xf numFmtId="164" fontId="56" fillId="3" borderId="0" xfId="0" applyFont="true" applyBorder="false" applyAlignment="true" applyProtection="true">
      <alignment horizontal="general" vertical="bottom" textRotation="0" wrapText="false" indent="0" shrinkToFit="false"/>
      <protection locked="true" hidden="false"/>
    </xf>
    <xf numFmtId="164" fontId="64" fillId="3" borderId="0" xfId="0" applyFont="true" applyBorder="false" applyAlignment="true" applyProtection="true">
      <alignment horizontal="general" vertical="top" textRotation="0" wrapText="true" indent="0" shrinkToFit="false"/>
      <protection locked="true" hidden="false"/>
    </xf>
    <xf numFmtId="164" fontId="65" fillId="3" borderId="0" xfId="0" applyFont="true" applyBorder="false" applyAlignment="true" applyProtection="true">
      <alignment horizontal="general" vertical="bottom" textRotation="0" wrapText="false" indent="0" shrinkToFit="false"/>
      <protection locked="true" hidden="false"/>
    </xf>
    <xf numFmtId="164" fontId="64" fillId="3" borderId="0" xfId="0" applyFont="true" applyBorder="false" applyAlignment="true" applyProtection="true">
      <alignment horizontal="general" vertical="bottom" textRotation="0" wrapText="false" indent="0" shrinkToFit="false"/>
      <protection locked="true" hidden="false"/>
    </xf>
    <xf numFmtId="164" fontId="57" fillId="3" borderId="0" xfId="0" applyFont="true" applyBorder="false" applyAlignment="true" applyProtection="true">
      <alignment horizontal="general" vertical="bottom" textRotation="0" wrapText="false" indent="0" shrinkToFit="false"/>
      <protection locked="true" hidden="false"/>
    </xf>
    <xf numFmtId="164" fontId="66" fillId="3" borderId="0" xfId="0" applyFont="true" applyBorder="false" applyAlignment="true" applyProtection="true">
      <alignment horizontal="general" vertical="bottom" textRotation="0" wrapText="false" indent="0" shrinkToFit="false"/>
      <protection locked="true" hidden="false"/>
    </xf>
    <xf numFmtId="164" fontId="8" fillId="3" borderId="76" xfId="0" applyFont="true" applyBorder="true" applyAlignment="true" applyProtection="true">
      <alignment horizontal="general" vertical="bottom" textRotation="0" wrapText="false" indent="0" shrinkToFit="false"/>
      <protection locked="true" hidden="false"/>
    </xf>
    <xf numFmtId="181" fontId="7" fillId="3" borderId="6" xfId="0" applyFont="true" applyBorder="true" applyAlignment="true" applyProtection="true">
      <alignment horizontal="general" vertical="bottom" textRotation="0" wrapText="false" indent="0" shrinkToFit="false"/>
      <protection locked="true" hidden="false"/>
    </xf>
    <xf numFmtId="181" fontId="8" fillId="14" borderId="30" xfId="0" applyFont="true" applyBorder="true" applyAlignment="true" applyProtection="true">
      <alignment horizontal="general" vertical="bottom" textRotation="0" wrapText="false" indent="0" shrinkToFit="false"/>
      <protection locked="true" hidden="false"/>
    </xf>
    <xf numFmtId="181" fontId="8" fillId="3" borderId="0" xfId="0" applyFont="true" applyBorder="false" applyAlignment="true" applyProtection="true">
      <alignment horizontal="general" vertical="bottom" textRotation="0" wrapText="false" indent="0" shrinkToFit="false"/>
      <protection locked="true" hidden="false"/>
    </xf>
    <xf numFmtId="181" fontId="8" fillId="15" borderId="76" xfId="0" applyFont="true" applyBorder="true" applyAlignment="true" applyProtection="true">
      <alignment horizontal="general" vertical="bottom" textRotation="0" wrapText="false" indent="0" shrinkToFit="false"/>
      <protection locked="true" hidden="false"/>
    </xf>
    <xf numFmtId="181" fontId="67" fillId="3" borderId="0" xfId="0" applyFont="true" applyBorder="false" applyAlignment="true" applyProtection="true">
      <alignment horizontal="right" vertical="bottom" textRotation="0" wrapText="true" indent="0" shrinkToFit="false"/>
      <protection locked="true" hidden="false"/>
    </xf>
    <xf numFmtId="181" fontId="7" fillId="27" borderId="76" xfId="0" applyFont="true" applyBorder="true" applyAlignment="true" applyProtection="true">
      <alignment horizontal="general" vertical="bottom" textRotation="0" wrapText="false" indent="0" shrinkToFit="false"/>
      <protection locked="true" hidden="false"/>
    </xf>
    <xf numFmtId="181" fontId="7" fillId="3" borderId="0" xfId="0" applyFont="true" applyBorder="false" applyAlignment="true" applyProtection="true">
      <alignment horizontal="general" vertical="bottom" textRotation="0" wrapText="false" indent="0" shrinkToFit="false"/>
      <protection locked="true" hidden="false"/>
    </xf>
    <xf numFmtId="181" fontId="7" fillId="17" borderId="28" xfId="0" applyFont="true" applyBorder="true" applyAlignment="true" applyProtection="true">
      <alignment horizontal="general" vertical="bottom" textRotation="0" wrapText="false" indent="0" shrinkToFit="false"/>
      <protection locked="true" hidden="false"/>
    </xf>
    <xf numFmtId="181" fontId="7" fillId="19" borderId="30" xfId="0" applyFont="true" applyBorder="true" applyAlignment="true" applyProtection="true">
      <alignment horizontal="general" vertical="bottom" textRotation="0" wrapText="false" indent="0" shrinkToFit="false"/>
      <protection locked="true" hidden="false"/>
    </xf>
    <xf numFmtId="181" fontId="7" fillId="19" borderId="76" xfId="0" applyFont="true" applyBorder="true" applyAlignment="true" applyProtection="true">
      <alignment horizontal="general" vertical="bottom" textRotation="0" wrapText="false" indent="0" shrinkToFit="false"/>
      <protection locked="true" hidden="false"/>
    </xf>
    <xf numFmtId="164" fontId="8" fillId="3" borderId="2" xfId="0" applyFont="true" applyBorder="true" applyAlignment="true" applyProtection="true">
      <alignment horizontal="general" vertical="bottom" textRotation="0" wrapText="false" indent="0" shrinkToFit="false"/>
      <protection locked="true" hidden="false"/>
    </xf>
    <xf numFmtId="181" fontId="8" fillId="14" borderId="38" xfId="0" applyFont="true" applyBorder="true" applyAlignment="true" applyProtection="true">
      <alignment horizontal="general" vertical="bottom" textRotation="0" wrapText="false" indent="0" shrinkToFit="false"/>
      <protection locked="true" hidden="false"/>
    </xf>
    <xf numFmtId="181" fontId="8" fillId="15" borderId="2" xfId="0" applyFont="true" applyBorder="true" applyAlignment="true" applyProtection="true">
      <alignment horizontal="general" vertical="bottom" textRotation="0" wrapText="false" indent="0" shrinkToFit="false"/>
      <protection locked="true" hidden="false"/>
    </xf>
    <xf numFmtId="181" fontId="7" fillId="16" borderId="2" xfId="0" applyFont="true" applyBorder="true" applyAlignment="true" applyProtection="true">
      <alignment horizontal="general" vertical="bottom" textRotation="0" wrapText="false" indent="0" shrinkToFit="false"/>
      <protection locked="true" hidden="false"/>
    </xf>
    <xf numFmtId="181" fontId="7" fillId="17" borderId="37" xfId="0" applyFont="true" applyBorder="true" applyAlignment="true" applyProtection="true">
      <alignment horizontal="general" vertical="bottom" textRotation="0" wrapText="false" indent="0" shrinkToFit="false"/>
      <protection locked="true" hidden="false"/>
    </xf>
    <xf numFmtId="181" fontId="7" fillId="3" borderId="38" xfId="0" applyFont="true" applyBorder="true" applyAlignment="true" applyProtection="true">
      <alignment horizontal="general" vertical="bottom" textRotation="0" wrapText="false" indent="0" shrinkToFit="false"/>
      <protection locked="true" hidden="false"/>
    </xf>
    <xf numFmtId="181" fontId="7" fillId="12" borderId="2" xfId="0" applyFont="true" applyBorder="true" applyAlignment="true" applyProtection="true">
      <alignment horizontal="general" vertical="bottom" textRotation="0" wrapText="false" indent="0" shrinkToFit="false"/>
      <protection locked="true" hidden="false"/>
    </xf>
    <xf numFmtId="164" fontId="63" fillId="28" borderId="0" xfId="0" applyFont="true" applyBorder="false" applyAlignment="true" applyProtection="true">
      <alignment horizontal="general" vertical="bottom" textRotation="0" wrapText="false" indent="0" shrinkToFit="false"/>
      <protection locked="true" hidden="false"/>
    </xf>
    <xf numFmtId="181" fontId="63" fillId="3" borderId="6" xfId="0" applyFont="true" applyBorder="true" applyAlignment="true" applyProtection="true">
      <alignment horizontal="general" vertical="bottom" textRotation="0" wrapText="false" indent="0" shrinkToFit="false"/>
      <protection locked="true" hidden="false"/>
    </xf>
    <xf numFmtId="181" fontId="63" fillId="28" borderId="6" xfId="0" applyFont="true" applyBorder="true" applyAlignment="true" applyProtection="true">
      <alignment horizontal="general" vertical="bottom" textRotation="0" wrapText="false" indent="0" shrinkToFit="false"/>
      <protection locked="true" hidden="false"/>
    </xf>
    <xf numFmtId="181" fontId="63" fillId="28" borderId="0" xfId="0" applyFont="true" applyBorder="false" applyAlignment="true" applyProtection="true">
      <alignment horizontal="general" vertical="bottom" textRotation="0" wrapText="false" indent="0" shrinkToFit="false"/>
      <protection locked="true" hidden="false"/>
    </xf>
    <xf numFmtId="181" fontId="63" fillId="3" borderId="0" xfId="0" applyFont="true" applyBorder="false" applyAlignment="true" applyProtection="true">
      <alignment horizontal="general" vertical="bottom" textRotation="0" wrapText="false" indent="0" shrinkToFit="false"/>
      <protection locked="true" hidden="false"/>
    </xf>
    <xf numFmtId="181" fontId="63" fillId="28" borderId="7" xfId="0" applyFont="true" applyBorder="true" applyAlignment="true" applyProtection="true">
      <alignment horizontal="general" vertical="bottom" textRotation="0" wrapText="false" indent="0" shrinkToFit="false"/>
      <protection locked="true" hidden="false"/>
    </xf>
    <xf numFmtId="164" fontId="58" fillId="3" borderId="0" xfId="0" applyFont="true" applyBorder="false" applyAlignment="true" applyProtection="true">
      <alignment horizontal="general" vertical="bottom" textRotation="0" wrapText="false" indent="0" shrinkToFit="false"/>
      <protection locked="true" hidden="false"/>
    </xf>
    <xf numFmtId="164" fontId="68" fillId="3" borderId="0" xfId="0" applyFont="true" applyBorder="false" applyAlignment="true" applyProtection="true">
      <alignment horizontal="general" vertical="top" textRotation="0" wrapText="true" indent="0" shrinkToFit="false"/>
      <protection locked="true" hidden="false"/>
    </xf>
    <xf numFmtId="164" fontId="69" fillId="0" borderId="0" xfId="0" applyFont="true" applyBorder="false" applyAlignment="true" applyProtection="true">
      <alignment horizontal="general" vertical="bottom" textRotation="0" wrapText="false" indent="0" shrinkToFit="false"/>
      <protection locked="true" hidden="false"/>
    </xf>
    <xf numFmtId="164" fontId="70" fillId="3" borderId="6" xfId="0" applyFont="true" applyBorder="true" applyAlignment="true" applyProtection="true">
      <alignment horizontal="general" vertical="bottom" textRotation="0" wrapText="false" indent="0" shrinkToFit="false"/>
      <protection locked="true" hidden="false"/>
    </xf>
    <xf numFmtId="164" fontId="69" fillId="3" borderId="0" xfId="0" applyFont="true" applyBorder="false" applyAlignment="true" applyProtection="true">
      <alignment horizontal="general" vertical="bottom" textRotation="0" wrapText="false" indent="0" shrinkToFit="false"/>
      <protection locked="true" hidden="false"/>
    </xf>
    <xf numFmtId="164" fontId="70" fillId="0" borderId="6" xfId="0" applyFont="true" applyBorder="true" applyAlignment="true" applyProtection="true">
      <alignment horizontal="general" vertical="bottom" textRotation="0" wrapText="false" indent="0" shrinkToFit="false"/>
      <protection locked="true" hidden="false"/>
    </xf>
    <xf numFmtId="164" fontId="70" fillId="0" borderId="0" xfId="0" applyFont="true" applyBorder="false" applyAlignment="true" applyProtection="true">
      <alignment horizontal="general" vertical="bottom" textRotation="0" wrapText="false" indent="0" shrinkToFit="false"/>
      <protection locked="true" hidden="false"/>
    </xf>
    <xf numFmtId="164" fontId="70" fillId="3" borderId="0" xfId="0" applyFont="true" applyBorder="false" applyAlignment="true" applyProtection="true">
      <alignment horizontal="general" vertical="bottom" textRotation="0" wrapText="false" indent="0" shrinkToFit="false"/>
      <protection locked="true" hidden="false"/>
    </xf>
    <xf numFmtId="164" fontId="70" fillId="0" borderId="7" xfId="0" applyFont="true" applyBorder="true" applyAlignment="true" applyProtection="true">
      <alignment horizontal="general" vertical="bottom" textRotation="0" wrapText="false" indent="0" shrinkToFit="false"/>
      <protection locked="true" hidden="false"/>
    </xf>
    <xf numFmtId="164" fontId="71" fillId="0" borderId="0" xfId="0" applyFont="true" applyBorder="false" applyAlignment="true" applyProtection="true">
      <alignment horizontal="general" vertical="bottom" textRotation="0" wrapText="false" indent="0" shrinkToFit="false"/>
      <protection locked="true" hidden="false"/>
    </xf>
    <xf numFmtId="164" fontId="72" fillId="3" borderId="0" xfId="0" applyFont="true" applyBorder="false" applyAlignment="true" applyProtection="true">
      <alignment horizontal="general" vertical="bottom" textRotation="0" wrapText="false" indent="0" shrinkToFit="false"/>
      <protection locked="true" hidden="false"/>
    </xf>
    <xf numFmtId="164" fontId="70" fillId="3" borderId="2" xfId="0" applyFont="true" applyBorder="true" applyAlignment="true" applyProtection="true">
      <alignment horizontal="general" vertical="bottom" textRotation="0" wrapText="false" indent="0" shrinkToFit="false"/>
      <protection locked="true" hidden="false"/>
    </xf>
    <xf numFmtId="164" fontId="70" fillId="3" borderId="7" xfId="0" applyFont="true" applyBorder="true" applyAlignment="true" applyProtection="true">
      <alignment horizontal="general" vertical="bottom" textRotation="0" wrapText="false" indent="0" shrinkToFit="false"/>
      <protection locked="true" hidden="false"/>
    </xf>
    <xf numFmtId="181" fontId="70" fillId="3" borderId="6" xfId="0" applyFont="true" applyBorder="true" applyAlignment="true" applyProtection="true">
      <alignment horizontal="general" vertical="bottom" textRotation="0" wrapText="false" indent="0" shrinkToFit="false"/>
      <protection locked="true" hidden="false"/>
    </xf>
    <xf numFmtId="181" fontId="70" fillId="3" borderId="38" xfId="0" applyFont="true" applyBorder="true" applyAlignment="true" applyProtection="true">
      <alignment horizontal="general" vertical="bottom" textRotation="0" wrapText="false" indent="0" shrinkToFit="false"/>
      <protection locked="true" hidden="false"/>
    </xf>
    <xf numFmtId="181" fontId="70" fillId="3" borderId="0" xfId="0" applyFont="true" applyBorder="false" applyAlignment="true" applyProtection="true">
      <alignment horizontal="general" vertical="bottom" textRotation="0" wrapText="false" indent="0" shrinkToFit="false"/>
      <protection locked="true" hidden="false"/>
    </xf>
    <xf numFmtId="181" fontId="70" fillId="3" borderId="2" xfId="0" applyFont="true" applyBorder="true" applyAlignment="true" applyProtection="true">
      <alignment horizontal="general" vertical="bottom" textRotation="0" wrapText="false" indent="0" shrinkToFit="false"/>
      <protection locked="true" hidden="false"/>
    </xf>
    <xf numFmtId="181" fontId="70" fillId="3" borderId="37" xfId="0" applyFont="true" applyBorder="true" applyAlignment="true" applyProtection="true">
      <alignment horizontal="general" vertical="bottom" textRotation="0" wrapText="false" indent="0" shrinkToFit="false"/>
      <protection locked="true" hidden="false"/>
    </xf>
    <xf numFmtId="181" fontId="69" fillId="3" borderId="0" xfId="0" applyFont="true" applyBorder="false" applyAlignment="true" applyProtection="true">
      <alignment horizontal="general" vertical="bottom" textRotation="0" wrapText="false" indent="0" shrinkToFit="false"/>
      <protection locked="true" hidden="false"/>
    </xf>
    <xf numFmtId="181" fontId="69" fillId="3" borderId="7" xfId="0" applyFont="true" applyBorder="true" applyAlignment="true" applyProtection="true">
      <alignment horizontal="general" vertical="bottom" textRotation="0" wrapText="false" indent="0" shrinkToFit="false"/>
      <protection locked="true" hidden="false"/>
    </xf>
    <xf numFmtId="164" fontId="8" fillId="0" borderId="6"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general" vertical="bottom" textRotation="0" wrapText="false" indent="0" shrinkToFit="false"/>
      <protection locked="true" hidden="false"/>
    </xf>
    <xf numFmtId="181" fontId="8" fillId="3" borderId="6" xfId="0" applyFont="true" applyBorder="true" applyAlignment="true" applyProtection="true">
      <alignment horizontal="general" vertical="bottom" textRotation="0" wrapText="false" indent="0" shrinkToFit="false"/>
      <protection locked="true" hidden="false"/>
    </xf>
    <xf numFmtId="181" fontId="8" fillId="16" borderId="2" xfId="0" applyFont="true" applyBorder="true" applyAlignment="true" applyProtection="true">
      <alignment horizontal="general" vertical="bottom" textRotation="0" wrapText="false" indent="0" shrinkToFit="false"/>
      <protection locked="true" hidden="false"/>
    </xf>
    <xf numFmtId="181" fontId="8" fillId="17" borderId="37" xfId="0" applyFont="true" applyBorder="true" applyAlignment="true" applyProtection="true">
      <alignment horizontal="general" vertical="bottom" textRotation="0" wrapText="false" indent="0" shrinkToFit="false"/>
      <protection locked="true" hidden="false"/>
    </xf>
    <xf numFmtId="164" fontId="63" fillId="0" borderId="0" xfId="0" applyFont="true" applyBorder="false" applyAlignment="true" applyProtection="true">
      <alignment horizontal="general" vertical="bottom" textRotation="0" wrapText="false" indent="0" shrinkToFit="false"/>
      <protection locked="true" hidden="false"/>
    </xf>
    <xf numFmtId="181" fontId="7" fillId="21" borderId="38" xfId="0" applyFont="true" applyBorder="true" applyAlignment="true" applyProtection="true">
      <alignment horizontal="general" vertical="bottom" textRotation="0" wrapText="false" indent="0" shrinkToFit="false"/>
      <protection locked="true" hidden="false"/>
    </xf>
    <xf numFmtId="181" fontId="7" fillId="18" borderId="2" xfId="0" applyFont="true" applyBorder="true" applyAlignment="true" applyProtection="true">
      <alignment horizontal="general" vertical="bottom" textRotation="0" wrapText="false" indent="0" shrinkToFit="false"/>
      <protection locked="true" hidden="false"/>
    </xf>
    <xf numFmtId="181" fontId="7" fillId="19" borderId="2" xfId="0" applyFont="true" applyBorder="true" applyAlignment="true" applyProtection="true">
      <alignment horizontal="general" vertical="bottom" textRotation="0" wrapText="false" indent="0" shrinkToFit="false"/>
      <protection locked="true" hidden="false"/>
    </xf>
    <xf numFmtId="181" fontId="8" fillId="14" borderId="2" xfId="0" applyFont="true" applyBorder="true" applyAlignment="true" applyProtection="true">
      <alignment horizontal="general" vertical="bottom" textRotation="0" wrapText="false" indent="0" shrinkToFit="false"/>
      <protection locked="true" hidden="false"/>
    </xf>
    <xf numFmtId="181" fontId="7" fillId="19" borderId="38" xfId="0" applyFont="true" applyBorder="true" applyAlignment="true" applyProtection="true">
      <alignment horizontal="general" vertical="bottom" textRotation="0" wrapText="false" indent="0" shrinkToFit="false"/>
      <protection locked="true" hidden="false"/>
    </xf>
    <xf numFmtId="181" fontId="63" fillId="3" borderId="7" xfId="0" applyFont="true" applyBorder="true" applyAlignment="true" applyProtection="true">
      <alignment horizontal="general" vertical="bottom" textRotation="0" wrapText="false" indent="0" shrinkToFit="false"/>
      <protection locked="true" hidden="false"/>
    </xf>
    <xf numFmtId="164" fontId="63" fillId="29" borderId="14" xfId="0" applyFont="true" applyBorder="true" applyAlignment="true" applyProtection="true">
      <alignment horizontal="general" vertical="bottom" textRotation="0" wrapText="false" indent="0" shrinkToFit="false"/>
      <protection locked="true" hidden="false"/>
    </xf>
    <xf numFmtId="181" fontId="7" fillId="3" borderId="36" xfId="0" applyFont="true" applyBorder="true" applyAlignment="true" applyProtection="true">
      <alignment horizontal="general" vertical="bottom" textRotation="0" wrapText="false" indent="0" shrinkToFit="false"/>
      <protection locked="true" hidden="false"/>
    </xf>
    <xf numFmtId="164" fontId="63" fillId="3" borderId="14" xfId="0" applyFont="true" applyBorder="true" applyAlignment="true" applyProtection="true">
      <alignment horizontal="general" vertical="bottom" textRotation="0" wrapText="false" indent="0" shrinkToFit="false"/>
      <protection locked="true" hidden="false"/>
    </xf>
    <xf numFmtId="164" fontId="8" fillId="29" borderId="36" xfId="0" applyFont="true" applyBorder="true" applyAlignment="true" applyProtection="true">
      <alignment horizontal="general" vertical="bottom" textRotation="0" wrapText="false" indent="0" shrinkToFit="false"/>
      <protection locked="true" hidden="false"/>
    </xf>
    <xf numFmtId="164" fontId="8" fillId="29" borderId="14" xfId="0" applyFont="true" applyBorder="true" applyAlignment="true" applyProtection="true">
      <alignment horizontal="general" vertical="bottom" textRotation="0" wrapText="false" indent="0" shrinkToFit="false"/>
      <protection locked="true" hidden="false"/>
    </xf>
    <xf numFmtId="164" fontId="8" fillId="3" borderId="14" xfId="0" applyFont="true" applyBorder="true" applyAlignment="true" applyProtection="true">
      <alignment horizontal="general" vertical="bottom" textRotation="0" wrapText="false" indent="0" shrinkToFit="false"/>
      <protection locked="true" hidden="false"/>
    </xf>
    <xf numFmtId="164" fontId="8" fillId="29" borderId="77" xfId="0" applyFont="true" applyBorder="true" applyAlignment="true" applyProtection="true">
      <alignment horizontal="general" vertical="bottom" textRotation="0" wrapText="false" indent="0" shrinkToFit="false"/>
      <protection locked="true" hidden="false"/>
    </xf>
    <xf numFmtId="164" fontId="8" fillId="29" borderId="1" xfId="0" applyFont="true" applyBorder="true" applyAlignment="true" applyProtection="true">
      <alignment horizontal="general" vertical="bottom" textRotation="0" wrapText="false" indent="0" shrinkToFit="false"/>
      <protection locked="true" hidden="false"/>
    </xf>
    <xf numFmtId="164" fontId="8" fillId="29" borderId="6" xfId="0" applyFont="true" applyBorder="true" applyAlignment="true" applyProtection="true">
      <alignment horizontal="general" vertical="bottom" textRotation="0" wrapText="false" indent="0" shrinkToFit="false"/>
      <protection locked="true" hidden="false"/>
    </xf>
    <xf numFmtId="164" fontId="8" fillId="29" borderId="0" xfId="0" applyFont="true" applyBorder="false" applyAlignment="true" applyProtection="true">
      <alignment horizontal="general" vertical="bottom" textRotation="0" wrapText="false" indent="0" shrinkToFit="false"/>
      <protection locked="true" hidden="false"/>
    </xf>
    <xf numFmtId="164" fontId="8" fillId="29" borderId="7" xfId="0" applyFont="true" applyBorder="true" applyAlignment="true" applyProtection="true">
      <alignment horizontal="general" vertical="bottom" textRotation="0" wrapText="false" indent="0" shrinkToFit="false"/>
      <protection locked="true" hidden="false"/>
    </xf>
    <xf numFmtId="181" fontId="8" fillId="29" borderId="38" xfId="0" applyFont="true" applyBorder="true" applyAlignment="true" applyProtection="true">
      <alignment horizontal="general" vertical="bottom" textRotation="0" wrapText="false" indent="0" shrinkToFit="false"/>
      <protection locked="true" hidden="false"/>
    </xf>
    <xf numFmtId="181" fontId="8" fillId="29" borderId="2" xfId="0" applyFont="true" applyBorder="true" applyAlignment="true" applyProtection="true">
      <alignment horizontal="general" vertical="bottom" textRotation="0" wrapText="false" indent="0" shrinkToFit="false"/>
      <protection locked="true" hidden="false"/>
    </xf>
    <xf numFmtId="181" fontId="7" fillId="29" borderId="2" xfId="0" applyFont="true" applyBorder="true" applyAlignment="true" applyProtection="true">
      <alignment horizontal="general" vertical="bottom" textRotation="0" wrapText="false" indent="0" shrinkToFit="false"/>
      <protection locked="true" hidden="false"/>
    </xf>
    <xf numFmtId="181" fontId="7" fillId="29" borderId="37" xfId="0" applyFont="true" applyBorder="true" applyAlignment="true" applyProtection="true">
      <alignment horizontal="general" vertical="bottom" textRotation="0" wrapText="false" indent="0" shrinkToFit="false"/>
      <protection locked="true" hidden="false"/>
    </xf>
    <xf numFmtId="181" fontId="7" fillId="22" borderId="38" xfId="0" applyFont="true" applyBorder="true" applyAlignment="true" applyProtection="true">
      <alignment horizontal="general" vertical="bottom" textRotation="0" wrapText="false" indent="0" shrinkToFit="false"/>
      <protection locked="true" hidden="false"/>
    </xf>
    <xf numFmtId="164" fontId="63" fillId="30" borderId="0" xfId="0" applyFont="true" applyBorder="false" applyAlignment="true" applyProtection="true">
      <alignment horizontal="general" vertical="bottom" textRotation="0" wrapText="false" indent="0" shrinkToFit="false"/>
      <protection locked="true" hidden="false"/>
    </xf>
    <xf numFmtId="164" fontId="8" fillId="30" borderId="6" xfId="0" applyFont="true" applyBorder="true" applyAlignment="true" applyProtection="true">
      <alignment horizontal="general" vertical="bottom" textRotation="0" wrapText="false" indent="0" shrinkToFit="false"/>
      <protection locked="true" hidden="false"/>
    </xf>
    <xf numFmtId="164" fontId="8" fillId="30" borderId="0" xfId="0" applyFont="true" applyBorder="false" applyAlignment="true" applyProtection="true">
      <alignment horizontal="general" vertical="bottom" textRotation="0" wrapText="false" indent="0" shrinkToFit="false"/>
      <protection locked="true" hidden="false"/>
    </xf>
    <xf numFmtId="164" fontId="8" fillId="30" borderId="7" xfId="0" applyFont="true" applyBorder="true" applyAlignment="true" applyProtection="true">
      <alignment horizontal="general" vertical="bottom" textRotation="0" wrapText="false" indent="0" shrinkToFit="false"/>
      <protection locked="true" hidden="false"/>
    </xf>
    <xf numFmtId="164" fontId="8" fillId="30" borderId="2" xfId="0" applyFont="true" applyBorder="true" applyAlignment="true" applyProtection="true">
      <alignment horizontal="general" vertical="bottom" textRotation="0" wrapText="false" indent="0" shrinkToFit="false"/>
      <protection locked="true" hidden="false"/>
    </xf>
    <xf numFmtId="181" fontId="8" fillId="30" borderId="38" xfId="0" applyFont="true" applyBorder="true" applyAlignment="true" applyProtection="true">
      <alignment horizontal="general" vertical="bottom" textRotation="0" wrapText="false" indent="0" shrinkToFit="false"/>
      <protection locked="true" hidden="false"/>
    </xf>
    <xf numFmtId="181" fontId="8" fillId="30" borderId="2" xfId="0" applyFont="true" applyBorder="true" applyAlignment="true" applyProtection="true">
      <alignment horizontal="general" vertical="bottom" textRotation="0" wrapText="false" indent="0" shrinkToFit="false"/>
      <protection locked="true" hidden="false"/>
    </xf>
    <xf numFmtId="181" fontId="8" fillId="30" borderId="37" xfId="0" applyFont="true" applyBorder="true" applyAlignment="true" applyProtection="true">
      <alignment horizontal="general" vertical="bottom" textRotation="0" wrapText="false" indent="0" shrinkToFit="false"/>
      <protection locked="true" hidden="false"/>
    </xf>
    <xf numFmtId="164" fontId="8" fillId="31" borderId="6" xfId="0" applyFont="true" applyBorder="true" applyAlignment="true" applyProtection="true">
      <alignment horizontal="general" vertical="bottom" textRotation="0" wrapText="false" indent="0" shrinkToFit="false"/>
      <protection locked="true" hidden="false"/>
    </xf>
    <xf numFmtId="164" fontId="8" fillId="31" borderId="0" xfId="0" applyFont="true" applyBorder="false" applyAlignment="true" applyProtection="true">
      <alignment horizontal="general" vertical="bottom" textRotation="0" wrapText="false" indent="0" shrinkToFit="false"/>
      <protection locked="true" hidden="false"/>
    </xf>
    <xf numFmtId="164" fontId="8" fillId="31" borderId="2" xfId="0" applyFont="true" applyBorder="true" applyAlignment="true" applyProtection="true">
      <alignment horizontal="general" vertical="bottom" textRotation="0" wrapText="false" indent="0" shrinkToFit="false"/>
      <protection locked="true" hidden="false"/>
    </xf>
    <xf numFmtId="164" fontId="8" fillId="31" borderId="7" xfId="0" applyFont="true" applyBorder="true" applyAlignment="true" applyProtection="true">
      <alignment horizontal="general" vertical="bottom" textRotation="0" wrapText="false" indent="0" shrinkToFit="false"/>
      <protection locked="true" hidden="false"/>
    </xf>
    <xf numFmtId="181" fontId="8" fillId="31" borderId="38" xfId="0" applyFont="true" applyBorder="true" applyAlignment="true" applyProtection="true">
      <alignment horizontal="general" vertical="bottom" textRotation="0" wrapText="false" indent="0" shrinkToFit="false"/>
      <protection locked="true" hidden="false"/>
    </xf>
    <xf numFmtId="181" fontId="8" fillId="31" borderId="2" xfId="0" applyFont="true" applyBorder="true" applyAlignment="true" applyProtection="true">
      <alignment horizontal="general" vertical="bottom" textRotation="0" wrapText="false" indent="0" shrinkToFit="false"/>
      <protection locked="true" hidden="false"/>
    </xf>
    <xf numFmtId="181" fontId="8" fillId="31" borderId="37" xfId="0" applyFont="true" applyBorder="true" applyAlignment="true" applyProtection="true">
      <alignment horizontal="general" vertical="bottom" textRotation="0" wrapText="false" indent="0" shrinkToFit="false"/>
      <protection locked="true" hidden="false"/>
    </xf>
    <xf numFmtId="181" fontId="8" fillId="24" borderId="38" xfId="0" applyFont="true" applyBorder="true" applyAlignment="true" applyProtection="true">
      <alignment horizontal="general" vertical="bottom" textRotation="0" wrapText="false" indent="0" shrinkToFit="false"/>
      <protection locked="true" hidden="false"/>
    </xf>
    <xf numFmtId="181" fontId="8" fillId="24" borderId="2" xfId="0" applyFont="true" applyBorder="true" applyAlignment="true" applyProtection="true">
      <alignment horizontal="general" vertical="bottom" textRotation="0" wrapText="false" indent="0" shrinkToFit="false"/>
      <protection locked="true" hidden="false"/>
    </xf>
    <xf numFmtId="181" fontId="8" fillId="31" borderId="6" xfId="0" applyFont="true" applyBorder="true" applyAlignment="true" applyProtection="true">
      <alignment horizontal="general" vertical="bottom" textRotation="0" wrapText="false" indent="0" shrinkToFit="false"/>
      <protection locked="true" hidden="false"/>
    </xf>
    <xf numFmtId="181" fontId="8" fillId="31" borderId="0" xfId="0" applyFont="true" applyBorder="false" applyAlignment="true" applyProtection="true">
      <alignment horizontal="general" vertical="bottom" textRotation="0" wrapText="false" indent="0" shrinkToFit="false"/>
      <protection locked="true" hidden="false"/>
    </xf>
    <xf numFmtId="181" fontId="65" fillId="32" borderId="0" xfId="0" applyFont="true" applyBorder="false" applyAlignment="true" applyProtection="true">
      <alignment horizontal="general" vertical="bottom" textRotation="0" wrapText="false" indent="0" shrinkToFit="false"/>
      <protection locked="true" hidden="false"/>
    </xf>
    <xf numFmtId="164" fontId="63" fillId="33" borderId="0" xfId="0" applyFont="true" applyBorder="false" applyAlignment="true" applyProtection="true">
      <alignment horizontal="general" vertical="bottom" textRotation="0" wrapText="false" indent="0" shrinkToFit="false"/>
      <protection locked="true" hidden="false"/>
    </xf>
    <xf numFmtId="164" fontId="8" fillId="33" borderId="6" xfId="0" applyFont="true" applyBorder="true" applyAlignment="true" applyProtection="true">
      <alignment horizontal="general" vertical="bottom" textRotation="0" wrapText="false" indent="0" shrinkToFit="false"/>
      <protection locked="true" hidden="false"/>
    </xf>
    <xf numFmtId="164" fontId="8" fillId="33" borderId="0" xfId="0" applyFont="true" applyBorder="false" applyAlignment="true" applyProtection="true">
      <alignment horizontal="general" vertical="bottom" textRotation="0" wrapText="false" indent="0" shrinkToFit="false"/>
      <protection locked="true" hidden="false"/>
    </xf>
    <xf numFmtId="164" fontId="8" fillId="33" borderId="7" xfId="0" applyFont="true" applyBorder="true" applyAlignment="true" applyProtection="true">
      <alignment horizontal="general" vertical="bottom" textRotation="0" wrapText="false" indent="0" shrinkToFit="false"/>
      <protection locked="true" hidden="false"/>
    </xf>
    <xf numFmtId="164" fontId="8" fillId="33" borderId="2" xfId="0" applyFont="true" applyBorder="true" applyAlignment="true" applyProtection="true">
      <alignment horizontal="general" vertical="bottom" textRotation="0" wrapText="false" indent="0" shrinkToFit="false"/>
      <protection locked="true" hidden="false"/>
    </xf>
    <xf numFmtId="181" fontId="8" fillId="33" borderId="38" xfId="0" applyFont="true" applyBorder="true" applyAlignment="true" applyProtection="true">
      <alignment horizontal="general" vertical="bottom" textRotation="0" wrapText="false" indent="0" shrinkToFit="false"/>
      <protection locked="true" hidden="false"/>
    </xf>
    <xf numFmtId="181" fontId="8" fillId="33" borderId="2" xfId="0" applyFont="true" applyBorder="true" applyAlignment="true" applyProtection="true">
      <alignment horizontal="general" vertical="bottom" textRotation="0" wrapText="false" indent="0" shrinkToFit="false"/>
      <protection locked="true" hidden="false"/>
    </xf>
    <xf numFmtId="181" fontId="8" fillId="33" borderId="37" xfId="0" applyFont="true" applyBorder="true" applyAlignment="true" applyProtection="true">
      <alignment horizontal="general" vertical="bottom" textRotation="0" wrapText="false" indent="0" shrinkToFit="false"/>
      <protection locked="true" hidden="false"/>
    </xf>
    <xf numFmtId="181" fontId="8" fillId="23" borderId="38" xfId="0" applyFont="true" applyBorder="true" applyAlignment="true" applyProtection="true">
      <alignment horizontal="general" vertical="bottom" textRotation="0" wrapText="false" indent="0" shrinkToFit="false"/>
      <protection locked="true" hidden="false"/>
    </xf>
    <xf numFmtId="181" fontId="8" fillId="23" borderId="2" xfId="0" applyFont="true" applyBorder="true" applyAlignment="true" applyProtection="true">
      <alignment horizontal="general" vertical="bottom" textRotation="0" wrapText="false" indent="0" shrinkToFit="false"/>
      <protection locked="true" hidden="false"/>
    </xf>
    <xf numFmtId="181" fontId="63" fillId="25" borderId="0" xfId="0" applyFont="true" applyBorder="false" applyAlignment="true" applyProtection="true">
      <alignment horizontal="general" vertical="bottom" textRotation="0" wrapText="false" indent="0" shrinkToFit="false"/>
      <protection locked="true" hidden="false"/>
    </xf>
    <xf numFmtId="164" fontId="73" fillId="34" borderId="0" xfId="0" applyFont="true" applyBorder="false" applyAlignment="true" applyProtection="true">
      <alignment horizontal="general" vertical="bottom" textRotation="0" wrapText="false" indent="0" shrinkToFit="false"/>
      <protection locked="true" hidden="false"/>
    </xf>
    <xf numFmtId="164" fontId="8" fillId="35" borderId="7" xfId="0" applyFont="true" applyBorder="true" applyAlignment="true" applyProtection="true">
      <alignment horizontal="general" vertical="bottom" textRotation="0" wrapText="false" indent="0" shrinkToFit="false"/>
      <protection locked="true" hidden="false"/>
    </xf>
    <xf numFmtId="164" fontId="8" fillId="35" borderId="6" xfId="0" applyFont="true" applyBorder="true" applyAlignment="true" applyProtection="true">
      <alignment horizontal="general" vertical="bottom" textRotation="0" wrapText="false" indent="0" shrinkToFit="false"/>
      <protection locked="true" hidden="false"/>
    </xf>
    <xf numFmtId="164" fontId="8" fillId="35" borderId="0" xfId="0" applyFont="true" applyBorder="false" applyAlignment="true" applyProtection="true">
      <alignment horizontal="general" vertical="bottom" textRotation="0" wrapText="false" indent="0" shrinkToFit="false"/>
      <protection locked="true" hidden="false"/>
    </xf>
    <xf numFmtId="181" fontId="8" fillId="3" borderId="0" xfId="0" applyFont="true" applyBorder="false" applyAlignment="true" applyProtection="true">
      <alignment horizontal="right" vertical="bottom" textRotation="0" wrapText="false" indent="0" shrinkToFit="false"/>
      <protection locked="true" hidden="false"/>
    </xf>
    <xf numFmtId="181" fontId="64" fillId="36" borderId="2" xfId="0" applyFont="true" applyBorder="true" applyAlignment="true" applyProtection="true">
      <alignment horizontal="general" vertical="bottom" textRotation="0" wrapText="false" indent="0" shrinkToFit="false"/>
      <protection locked="true" hidden="false"/>
    </xf>
    <xf numFmtId="181" fontId="8" fillId="37" borderId="37" xfId="0" applyFont="true" applyBorder="true" applyAlignment="true" applyProtection="true">
      <alignment horizontal="general" vertical="bottom" textRotation="0" wrapText="false" indent="0" shrinkToFit="false"/>
      <protection locked="true" hidden="false"/>
    </xf>
    <xf numFmtId="181" fontId="74" fillId="36" borderId="0" xfId="0" applyFont="true" applyBorder="false" applyAlignment="true" applyProtection="true">
      <alignment horizontal="general" vertical="bottom" textRotation="0" wrapText="false" indent="0" shrinkToFit="false"/>
      <protection locked="true" hidden="false"/>
    </xf>
    <xf numFmtId="181" fontId="64" fillId="34" borderId="2" xfId="0" applyFont="true" applyBorder="true" applyAlignment="true" applyProtection="true">
      <alignment horizontal="general" vertical="bottom" textRotation="0" wrapText="false" indent="0" shrinkToFit="false"/>
      <protection locked="true" hidden="false"/>
    </xf>
    <xf numFmtId="181" fontId="8" fillId="35" borderId="37" xfId="0" applyFont="true" applyBorder="true" applyAlignment="true" applyProtection="true">
      <alignment horizontal="general" vertical="bottom" textRotation="0" wrapText="false" indent="0" shrinkToFit="false"/>
      <protection locked="true" hidden="false"/>
    </xf>
    <xf numFmtId="181" fontId="8" fillId="25" borderId="38" xfId="0" applyFont="true" applyBorder="true" applyAlignment="true" applyProtection="true">
      <alignment horizontal="general" vertical="bottom" textRotation="0" wrapText="false" indent="0" shrinkToFit="false"/>
      <protection locked="true" hidden="false"/>
    </xf>
    <xf numFmtId="181" fontId="8" fillId="25" borderId="2" xfId="0" applyFont="true" applyBorder="true" applyAlignment="true" applyProtection="true">
      <alignment horizontal="general" vertical="bottom" textRotation="0" wrapText="false" indent="0" shrinkToFit="false"/>
      <protection locked="true" hidden="false"/>
    </xf>
    <xf numFmtId="181" fontId="74" fillId="32" borderId="0" xfId="0" applyFont="true" applyBorder="false" applyAlignment="true" applyProtection="true">
      <alignment horizontal="general" vertical="bottom" textRotation="0" wrapText="false" indent="0" shrinkToFit="false"/>
      <protection locked="true" hidden="false"/>
    </xf>
    <xf numFmtId="181" fontId="63" fillId="26" borderId="0" xfId="0" applyFont="true" applyBorder="false" applyAlignment="true" applyProtection="true">
      <alignment horizontal="general" vertical="bottom" textRotation="0" wrapText="false" indent="0" shrinkToFit="false"/>
      <protection locked="true" hidden="false"/>
    </xf>
    <xf numFmtId="164" fontId="5" fillId="0" borderId="6" xfId="0" applyFont="true" applyBorder="true" applyAlignment="true" applyProtection="true">
      <alignment horizontal="general" vertical="bottom" textRotation="0" wrapText="false" indent="0" shrinkToFit="false"/>
      <protection locked="true" hidden="false"/>
    </xf>
    <xf numFmtId="164" fontId="5" fillId="0" borderId="7" xfId="0" applyFont="true" applyBorder="true" applyAlignment="true" applyProtection="true">
      <alignment horizontal="general" vertical="bottom" textRotation="0" wrapText="false" indent="0" shrinkToFit="false"/>
      <protection locked="true" hidden="false"/>
    </xf>
    <xf numFmtId="164" fontId="75" fillId="3" borderId="0" xfId="0" applyFont="true" applyBorder="false" applyAlignment="true" applyProtection="true">
      <alignment horizontal="general" vertical="bottom" textRotation="0" wrapText="false" indent="0" shrinkToFit="false"/>
      <protection locked="true" hidden="false"/>
    </xf>
    <xf numFmtId="164" fontId="76" fillId="3" borderId="0" xfId="0" applyFont="true" applyBorder="false" applyAlignment="true" applyProtection="true">
      <alignment horizontal="general" vertical="center" textRotation="0" wrapText="false" indent="0" shrinkToFit="false"/>
      <protection locked="true" hidden="false"/>
    </xf>
    <xf numFmtId="167" fontId="14" fillId="8" borderId="1" xfId="0" applyFont="true" applyBorder="true" applyAlignment="true" applyProtection="true">
      <alignment horizontal="center" vertical="bottom" textRotation="0" wrapText="false" indent="0" shrinkToFit="false"/>
      <protection locked="true" hidden="false"/>
    </xf>
    <xf numFmtId="164" fontId="77" fillId="3" borderId="0" xfId="0" applyFont="true" applyBorder="false" applyAlignment="true" applyProtection="true">
      <alignment horizontal="general" vertical="center" textRotation="0" wrapText="false" indent="0" shrinkToFit="false"/>
      <protection locked="true" hidden="false"/>
    </xf>
    <xf numFmtId="164" fontId="8" fillId="3" borderId="0" xfId="0" applyFont="true" applyBorder="false" applyAlignment="true" applyProtection="true">
      <alignment horizontal="general" vertical="center" textRotation="0" wrapText="false" indent="0" shrinkToFit="false"/>
      <protection locked="true" hidden="false"/>
    </xf>
    <xf numFmtId="164" fontId="78" fillId="3" borderId="0" xfId="0" applyFont="true" applyBorder="false" applyAlignment="true" applyProtection="true">
      <alignment horizontal="general" vertical="center" textRotation="0" wrapText="false" indent="0" shrinkToFit="false"/>
      <protection locked="true" hidden="false"/>
    </xf>
    <xf numFmtId="164" fontId="63" fillId="3" borderId="0" xfId="0" applyFont="true" applyBorder="false" applyAlignment="true" applyProtection="true">
      <alignment horizontal="general" vertical="center" textRotation="0" wrapText="false" indent="0" shrinkToFit="false"/>
      <protection locked="true" hidden="false"/>
    </xf>
    <xf numFmtId="164" fontId="16" fillId="3" borderId="0" xfId="0" applyFont="true" applyBorder="false" applyAlignment="true" applyProtection="true">
      <alignment horizontal="general" vertical="center" textRotation="0" wrapText="false" indent="0" shrinkToFit="false"/>
      <protection locked="true" hidden="false"/>
    </xf>
    <xf numFmtId="164" fontId="6" fillId="0" borderId="0" xfId="0" applyFont="true" applyBorder="false" applyAlignment="true" applyProtection="true">
      <alignment horizontal="general" vertical="bottom" textRotation="0" wrapText="false" indent="0" shrinkToFit="false"/>
      <protection locked="true" hidden="false"/>
    </xf>
    <xf numFmtId="164" fontId="12" fillId="3" borderId="0" xfId="0" applyFont="true" applyBorder="false" applyAlignment="true" applyProtection="true">
      <alignment horizontal="general" vertical="center" textRotation="0" wrapText="false" indent="0" shrinkToFit="false"/>
      <protection locked="true" hidden="false"/>
    </xf>
    <xf numFmtId="164" fontId="6" fillId="38" borderId="78" xfId="0" applyFont="true" applyBorder="true" applyAlignment="true" applyProtection="true">
      <alignment horizontal="center" vertical="center" textRotation="0" wrapText="false" indent="0" shrinkToFit="false"/>
      <protection locked="true" hidden="false"/>
    </xf>
    <xf numFmtId="164" fontId="79" fillId="38" borderId="78" xfId="0" applyFont="true" applyBorder="true" applyAlignment="true" applyProtection="true">
      <alignment horizontal="center" vertical="center" textRotation="0" wrapText="true" indent="0" shrinkToFit="false"/>
      <protection locked="true" hidden="false"/>
    </xf>
    <xf numFmtId="164" fontId="6" fillId="38" borderId="2" xfId="0" applyFont="true" applyBorder="true" applyAlignment="true" applyProtection="true">
      <alignment horizontal="center" vertical="center" textRotation="0" wrapText="false" indent="0" shrinkToFit="false"/>
      <protection locked="true" hidden="false"/>
    </xf>
    <xf numFmtId="164" fontId="81" fillId="38" borderId="2" xfId="0" applyFont="true" applyBorder="true" applyAlignment="true" applyProtection="true">
      <alignment horizontal="center" vertical="center" textRotation="0" wrapText="false" indent="0" shrinkToFit="false"/>
      <protection locked="true" hidden="false"/>
    </xf>
    <xf numFmtId="164" fontId="82" fillId="3" borderId="0" xfId="0" applyFont="true" applyBorder="false" applyAlignment="true" applyProtection="true">
      <alignment horizontal="general" vertical="bottom" textRotation="0" wrapText="false" indent="0" shrinkToFit="false"/>
      <protection locked="true" hidden="false"/>
    </xf>
    <xf numFmtId="164" fontId="7" fillId="38" borderId="2" xfId="0" applyFont="true" applyBorder="true" applyAlignment="true" applyProtection="true">
      <alignment horizontal="general" vertical="bottom" textRotation="0" wrapText="false" indent="0" shrinkToFit="false"/>
      <protection locked="true" hidden="false"/>
    </xf>
    <xf numFmtId="164" fontId="6" fillId="7" borderId="1" xfId="0" applyFont="true" applyBorder="true" applyAlignment="true" applyProtection="true">
      <alignment horizontal="general" vertical="center" textRotation="0" wrapText="false" indent="0" shrinkToFit="false"/>
      <protection locked="true" hidden="false"/>
    </xf>
    <xf numFmtId="164" fontId="6" fillId="7" borderId="1" xfId="0" applyFont="true" applyBorder="true" applyAlignment="true" applyProtection="true">
      <alignment horizontal="left" vertical="center" textRotation="0" wrapText="false" indent="0" shrinkToFit="false"/>
      <protection locked="true" hidden="false"/>
    </xf>
    <xf numFmtId="164" fontId="6" fillId="7" borderId="1" xfId="0" applyFont="true" applyBorder="true" applyAlignment="true" applyProtection="true">
      <alignment horizontal="right" vertical="center" textRotation="0" wrapText="false" indent="0" shrinkToFit="false"/>
      <protection locked="true" hidden="false"/>
    </xf>
    <xf numFmtId="169" fontId="6" fillId="7" borderId="1" xfId="0" applyFont="true" applyBorder="true" applyAlignment="true" applyProtection="true">
      <alignment horizontal="center" vertical="center" textRotation="0" wrapText="false" indent="0" shrinkToFit="false"/>
      <protection locked="true" hidden="false"/>
    </xf>
    <xf numFmtId="164" fontId="6" fillId="7" borderId="1" xfId="0" applyFont="true" applyBorder="true" applyAlignment="true" applyProtection="true">
      <alignment horizontal="center" vertical="center" textRotation="0" wrapText="false" indent="0" shrinkToFit="false"/>
      <protection locked="true" hidden="false"/>
    </xf>
    <xf numFmtId="167" fontId="12" fillId="8" borderId="2" xfId="0" applyFont="true" applyBorder="true" applyAlignment="true" applyProtection="true">
      <alignment horizontal="center" vertical="center" textRotation="0" wrapText="false" indent="0" shrinkToFit="false"/>
      <protection locked="true" hidden="false"/>
    </xf>
    <xf numFmtId="164" fontId="21" fillId="39" borderId="2" xfId="0" applyFont="true" applyBorder="true" applyAlignment="true" applyProtection="true">
      <alignment horizontal="general" vertical="bottom" textRotation="0" wrapText="true" indent="0" shrinkToFit="false"/>
      <protection locked="true" hidden="false"/>
    </xf>
    <xf numFmtId="164" fontId="83" fillId="39" borderId="2" xfId="0" applyFont="true" applyBorder="true" applyAlignment="true" applyProtection="true">
      <alignment horizontal="general" vertical="bottom" textRotation="0" wrapText="true" indent="0" shrinkToFit="false"/>
      <protection locked="true" hidden="false"/>
    </xf>
    <xf numFmtId="170" fontId="6" fillId="40" borderId="1" xfId="0" applyFont="true" applyBorder="true" applyAlignment="true" applyProtection="true">
      <alignment horizontal="center" vertical="center" textRotation="0" wrapText="false" indent="0" shrinkToFit="false"/>
      <protection locked="true" hidden="false"/>
    </xf>
    <xf numFmtId="164" fontId="6" fillId="3" borderId="0" xfId="0" applyFont="true" applyBorder="false" applyAlignment="true" applyProtection="true">
      <alignment horizontal="general" vertical="bottom" textRotation="0" wrapText="true" indent="0" shrinkToFit="false"/>
      <protection locked="true" hidden="false"/>
    </xf>
    <xf numFmtId="167" fontId="12" fillId="8" borderId="2" xfId="0" applyFont="true" applyBorder="true" applyAlignment="true" applyProtection="true">
      <alignment horizontal="left" vertical="bottom" textRotation="0" wrapText="false" indent="0" shrinkToFit="false"/>
      <protection locked="true" hidden="false"/>
    </xf>
    <xf numFmtId="167" fontId="12" fillId="8" borderId="2" xfId="0" applyFont="true" applyBorder="true" applyAlignment="true" applyProtection="true">
      <alignment horizontal="center" vertical="bottom" textRotation="0" wrapText="false" indent="0" shrinkToFit="false"/>
      <protection locked="true" hidden="false"/>
    </xf>
    <xf numFmtId="165" fontId="12" fillId="8" borderId="2" xfId="0" applyFont="true" applyBorder="true" applyAlignment="true" applyProtection="true">
      <alignment horizontal="center" vertical="bottom" textRotation="0" wrapText="false" indent="0" shrinkToFit="false"/>
      <protection locked="true" hidden="false"/>
    </xf>
    <xf numFmtId="166" fontId="6" fillId="7" borderId="1" xfId="0" applyFont="true" applyBorder="true" applyAlignment="true" applyProtection="true">
      <alignment horizontal="center" vertical="bottom" textRotation="0" wrapText="false" indent="0" shrinkToFit="false"/>
      <protection locked="true" hidden="false"/>
    </xf>
    <xf numFmtId="164" fontId="6" fillId="3" borderId="0" xfId="0" applyFont="true" applyBorder="false" applyAlignment="true" applyProtection="true">
      <alignment horizontal="left" vertical="center" textRotation="0" wrapText="false" indent="0" shrinkToFit="false"/>
      <protection locked="true" hidden="false"/>
    </xf>
    <xf numFmtId="164" fontId="6" fillId="3" borderId="0" xfId="0" applyFont="true" applyBorder="false" applyAlignment="true" applyProtection="true">
      <alignment horizontal="center" vertical="center" textRotation="0" wrapText="true" indent="0" shrinkToFit="false"/>
      <protection locked="true" hidden="false"/>
    </xf>
    <xf numFmtId="164" fontId="84" fillId="3" borderId="0" xfId="0" applyFont="true" applyBorder="false" applyAlignment="true" applyProtection="true">
      <alignment horizontal="general" vertical="bottom" textRotation="0" wrapText="false" indent="0" shrinkToFit="false"/>
      <protection locked="true" hidden="false"/>
    </xf>
    <xf numFmtId="164" fontId="12" fillId="9" borderId="0" xfId="0" applyFont="true" applyBorder="false" applyAlignment="true" applyProtection="true">
      <alignment horizontal="general" vertical="bottom" textRotation="0" wrapText="false" indent="0" shrinkToFit="false"/>
      <protection locked="true" hidden="false"/>
    </xf>
    <xf numFmtId="164" fontId="6" fillId="7" borderId="49" xfId="0" applyFont="true" applyBorder="true" applyAlignment="true" applyProtection="true">
      <alignment horizontal="general" vertical="bottom" textRotation="0" wrapText="false" indent="0" shrinkToFit="false"/>
      <protection locked="true" hidden="false"/>
    </xf>
    <xf numFmtId="164" fontId="6" fillId="7" borderId="76" xfId="0" applyFont="true" applyBorder="true" applyAlignment="true" applyProtection="true">
      <alignment horizontal="general" vertical="bottom" textRotation="0" wrapText="false" indent="0" shrinkToFit="false"/>
      <protection locked="true" hidden="false"/>
    </xf>
    <xf numFmtId="164" fontId="86" fillId="3" borderId="0" xfId="20" applyFont="true" applyBorder="true" applyAlignment="true" applyProtection="true">
      <alignment horizontal="general" vertical="bottom" textRotation="0" wrapText="false" indent="0" shrinkToFit="false"/>
      <protection locked="true" hidden="false"/>
    </xf>
    <xf numFmtId="166" fontId="6" fillId="7" borderId="1" xfId="0" applyFont="true" applyBorder="true" applyAlignment="true" applyProtection="true">
      <alignment horizontal="general" vertical="bottom" textRotation="0" wrapText="false" indent="0" shrinkToFit="false"/>
      <protection locked="true" hidden="false"/>
    </xf>
    <xf numFmtId="167" fontId="12" fillId="8" borderId="1" xfId="0" applyFont="true" applyBorder="true" applyAlignment="true" applyProtection="true">
      <alignment horizontal="center" vertical="bottom" textRotation="0" wrapText="false" indent="0" shrinkToFit="false"/>
      <protection locked="true" hidden="false"/>
    </xf>
    <xf numFmtId="164" fontId="87" fillId="39" borderId="2" xfId="0" applyFont="true" applyBorder="true" applyAlignment="true" applyProtection="true">
      <alignment horizontal="general" vertical="bottom" textRotation="0" wrapText="true" indent="0" shrinkToFit="false"/>
      <protection locked="true" hidden="false"/>
    </xf>
    <xf numFmtId="170" fontId="6" fillId="7" borderId="1" xfId="0" applyFont="true" applyBorder="true" applyAlignment="true" applyProtection="true">
      <alignment horizontal="general" vertical="bottom" textRotation="0" wrapText="false" indent="0" shrinkToFit="false"/>
      <protection locked="true" hidden="false"/>
    </xf>
    <xf numFmtId="164" fontId="6" fillId="7" borderId="1" xfId="20" applyFont="true" applyBorder="true" applyAlignment="true" applyProtection="true">
      <alignment horizontal="general" vertical="bottom" textRotation="0" wrapText="false" indent="0" shrinkToFit="false"/>
      <protection locked="true" hidden="false"/>
    </xf>
    <xf numFmtId="164" fontId="88" fillId="39" borderId="2" xfId="0" applyFont="true" applyBorder="true" applyAlignment="true" applyProtection="true">
      <alignment horizontal="general" vertical="bottom" textRotation="0" wrapText="true" indent="0" shrinkToFit="false"/>
      <protection locked="true" hidden="false"/>
    </xf>
    <xf numFmtId="167" fontId="6" fillId="7" borderId="1" xfId="0" applyFont="true" applyBorder="true" applyAlignment="true" applyProtection="true">
      <alignment horizontal="general" vertical="bottom" textRotation="0" wrapText="false" indent="0" shrinkToFit="false"/>
      <protection locked="true" hidden="false"/>
    </xf>
    <xf numFmtId="164" fontId="12" fillId="9" borderId="3" xfId="0" applyFont="true" applyBorder="true" applyAlignment="true" applyProtection="true">
      <alignment horizontal="general" vertical="bottom" textRotation="0" wrapText="false" indent="0" shrinkToFit="false"/>
      <protection locked="true" hidden="false"/>
    </xf>
    <xf numFmtId="167" fontId="12" fillId="3" borderId="0" xfId="0" applyFont="true" applyBorder="false" applyAlignment="true" applyProtection="true">
      <alignment horizontal="center" vertical="center" textRotation="0" wrapText="false" indent="0" shrinkToFit="false"/>
      <protection locked="true" hidden="false"/>
    </xf>
    <xf numFmtId="164" fontId="12" fillId="41" borderId="4" xfId="0" applyFont="true" applyBorder="true" applyAlignment="true" applyProtection="true">
      <alignment horizontal="center" vertical="center" textRotation="0" wrapText="false" indent="0" shrinkToFit="false"/>
      <protection locked="true" hidden="false"/>
    </xf>
    <xf numFmtId="164" fontId="12" fillId="42" borderId="51" xfId="0" applyFont="true" applyBorder="true" applyAlignment="true" applyProtection="true">
      <alignment horizontal="center" vertical="center" textRotation="0" wrapText="true" indent="0" shrinkToFit="false"/>
      <protection locked="true" hidden="false"/>
    </xf>
    <xf numFmtId="164" fontId="12" fillId="37" borderId="3" xfId="0" applyFont="true" applyBorder="true" applyAlignment="true" applyProtection="true">
      <alignment horizontal="center" vertical="center" textRotation="0" wrapText="false" indent="0" shrinkToFit="false"/>
      <protection locked="true" hidden="false"/>
    </xf>
    <xf numFmtId="164" fontId="89" fillId="11" borderId="4" xfId="0" applyFont="true" applyBorder="true" applyAlignment="true" applyProtection="true">
      <alignment horizontal="center" vertical="center" textRotation="0" wrapText="false" indent="0" shrinkToFit="false"/>
      <protection locked="true" hidden="false"/>
    </xf>
    <xf numFmtId="164" fontId="12" fillId="37" borderId="4" xfId="0" applyFont="true" applyBorder="true" applyAlignment="true" applyProtection="true">
      <alignment horizontal="center" vertical="center" textRotation="0" wrapText="false" indent="0" shrinkToFit="false"/>
      <protection locked="true" hidden="false"/>
    </xf>
    <xf numFmtId="164" fontId="12" fillId="37" borderId="5" xfId="0" applyFont="true" applyBorder="true" applyAlignment="true" applyProtection="true">
      <alignment horizontal="center" vertical="center" textRotation="0" wrapText="false" indent="0" shrinkToFit="false"/>
      <protection locked="true" hidden="false"/>
    </xf>
    <xf numFmtId="164" fontId="12" fillId="21" borderId="51" xfId="0" applyFont="true" applyBorder="true" applyAlignment="true" applyProtection="true">
      <alignment horizontal="center" vertical="center" textRotation="0" wrapText="false" indent="0" shrinkToFit="false"/>
      <protection locked="true" hidden="false"/>
    </xf>
    <xf numFmtId="164" fontId="12" fillId="9" borderId="5" xfId="0" applyFont="true" applyBorder="true" applyAlignment="true" applyProtection="true">
      <alignment horizontal="center" vertical="center" textRotation="0" wrapText="false" indent="0" shrinkToFit="false"/>
      <protection locked="true" hidden="false"/>
    </xf>
    <xf numFmtId="164" fontId="12" fillId="9" borderId="6" xfId="0" applyFont="true" applyBorder="true" applyAlignment="true" applyProtection="true">
      <alignment horizontal="general" vertical="bottom" textRotation="0" wrapText="false" indent="0" shrinkToFit="false"/>
      <protection locked="true" hidden="false"/>
    </xf>
    <xf numFmtId="164" fontId="12" fillId="9" borderId="0" xfId="0" applyFont="true" applyBorder="false" applyAlignment="true" applyProtection="true">
      <alignment horizontal="center" vertical="bottom" textRotation="0" wrapText="true" indent="0" shrinkToFit="false"/>
      <protection locked="true" hidden="false"/>
    </xf>
    <xf numFmtId="164" fontId="12" fillId="9" borderId="7" xfId="0" applyFont="true" applyBorder="true" applyAlignment="true" applyProtection="true">
      <alignment horizontal="center" vertical="bottom" textRotation="0" wrapText="true" indent="0" shrinkToFit="false"/>
      <protection locked="true" hidden="false"/>
    </xf>
    <xf numFmtId="164" fontId="12" fillId="9" borderId="6" xfId="0" applyFont="true" applyBorder="true" applyAlignment="true" applyProtection="true">
      <alignment horizontal="center" vertical="top" textRotation="0" wrapText="true" indent="0" shrinkToFit="false"/>
      <protection locked="true" hidden="false"/>
    </xf>
    <xf numFmtId="164" fontId="89" fillId="11" borderId="0" xfId="0" applyFont="true" applyBorder="false" applyAlignment="true" applyProtection="true">
      <alignment horizontal="center" vertical="bottom" textRotation="0" wrapText="true" indent="0" shrinkToFit="false"/>
      <protection locked="true" hidden="false"/>
    </xf>
    <xf numFmtId="164" fontId="12" fillId="21" borderId="46" xfId="0" applyFont="true" applyBorder="true" applyAlignment="true" applyProtection="true">
      <alignment horizontal="left" vertical="bottom" textRotation="0" wrapText="true" indent="0" shrinkToFit="false"/>
      <protection locked="true" hidden="false"/>
    </xf>
    <xf numFmtId="164" fontId="90" fillId="9" borderId="6" xfId="0" applyFont="true" applyBorder="true" applyAlignment="true" applyProtection="true">
      <alignment horizontal="center" vertical="bottom" textRotation="0" wrapText="true" indent="0" shrinkToFit="false"/>
      <protection locked="true" hidden="false"/>
    </xf>
    <xf numFmtId="164" fontId="12" fillId="21" borderId="46" xfId="0" applyFont="true" applyBorder="true" applyAlignment="true" applyProtection="true">
      <alignment horizontal="center" vertical="bottom" textRotation="0" wrapText="true" indent="0" shrinkToFit="false"/>
      <protection locked="true" hidden="false"/>
    </xf>
    <xf numFmtId="164" fontId="12" fillId="21" borderId="5" xfId="0" applyFont="true" applyBorder="true" applyAlignment="true" applyProtection="true">
      <alignment horizontal="center" vertical="center" textRotation="0" wrapText="false" indent="0" shrinkToFit="false"/>
      <protection locked="true" hidden="false"/>
    </xf>
    <xf numFmtId="166" fontId="6" fillId="7" borderId="19" xfId="0" applyFont="true" applyBorder="true" applyAlignment="true" applyProtection="true">
      <alignment horizontal="general" vertical="center" textRotation="0" wrapText="false" indent="0" shrinkToFit="false"/>
      <protection locked="true" hidden="false"/>
    </xf>
    <xf numFmtId="164" fontId="6" fillId="7" borderId="18" xfId="0" applyFont="true" applyBorder="true" applyAlignment="true" applyProtection="true">
      <alignment horizontal="general" vertical="center" textRotation="0" wrapText="false" indent="0" shrinkToFit="false"/>
      <protection locked="true" hidden="false"/>
    </xf>
    <xf numFmtId="164" fontId="89" fillId="11" borderId="1" xfId="0" applyFont="true" applyBorder="true" applyAlignment="true" applyProtection="true">
      <alignment horizontal="general" vertical="center" textRotation="0" wrapText="false" indent="0" shrinkToFit="false"/>
      <protection locked="true" hidden="false"/>
    </xf>
    <xf numFmtId="167" fontId="6" fillId="43" borderId="32" xfId="0" applyFont="true" applyBorder="true" applyAlignment="true" applyProtection="true">
      <alignment horizontal="center" vertical="center" textRotation="0" wrapText="false" indent="0" shrinkToFit="false"/>
      <protection locked="true" hidden="false"/>
    </xf>
    <xf numFmtId="164" fontId="6" fillId="43" borderId="18" xfId="0" applyFont="true" applyBorder="true" applyAlignment="true" applyProtection="true">
      <alignment horizontal="center" vertical="center" textRotation="0" wrapText="false" indent="0" shrinkToFit="false"/>
      <protection locked="true" hidden="false"/>
    </xf>
    <xf numFmtId="183" fontId="89" fillId="11" borderId="2" xfId="0" applyFont="true" applyBorder="true" applyAlignment="true" applyProtection="true">
      <alignment horizontal="center" vertical="center" textRotation="0" wrapText="false" indent="0" shrinkToFit="false"/>
      <protection locked="true" hidden="false"/>
    </xf>
    <xf numFmtId="183" fontId="12" fillId="8" borderId="2" xfId="0" applyFont="true" applyBorder="true" applyAlignment="true" applyProtection="true">
      <alignment horizontal="center" vertical="center" textRotation="0" wrapText="false" indent="0" shrinkToFit="false"/>
      <protection locked="true" hidden="false"/>
    </xf>
    <xf numFmtId="165" fontId="12" fillId="8" borderId="39" xfId="0" applyFont="true" applyBorder="true" applyAlignment="true" applyProtection="true">
      <alignment horizontal="right" vertical="center" textRotation="0" wrapText="false" indent="0" shrinkToFit="false"/>
      <protection locked="true" hidden="false"/>
    </xf>
    <xf numFmtId="165" fontId="12" fillId="8" borderId="39" xfId="0" applyFont="true" applyBorder="true" applyAlignment="true" applyProtection="true">
      <alignment horizontal="left" vertical="center" textRotation="0" wrapText="false" indent="0" shrinkToFit="false"/>
      <protection locked="true" hidden="false"/>
    </xf>
    <xf numFmtId="167" fontId="12" fillId="8" borderId="40" xfId="0" applyFont="true" applyBorder="true" applyAlignment="true" applyProtection="true">
      <alignment horizontal="center" vertical="center" textRotation="0" wrapText="false" indent="0" shrinkToFit="false"/>
      <protection locked="true" hidden="false"/>
    </xf>
    <xf numFmtId="164" fontId="67" fillId="3" borderId="0" xfId="0" applyFont="true" applyBorder="false" applyAlignment="true" applyProtection="true">
      <alignment horizontal="general" vertical="bottom" textRotation="0" wrapText="false" indent="0" shrinkToFit="false"/>
      <protection locked="true" hidden="false"/>
    </xf>
    <xf numFmtId="167" fontId="13" fillId="3" borderId="78" xfId="0" applyFont="true" applyBorder="true" applyAlignment="true" applyProtection="true">
      <alignment horizontal="center" vertical="center" textRotation="0" wrapText="true" indent="0" shrinkToFit="false"/>
      <protection locked="true" hidden="false"/>
    </xf>
    <xf numFmtId="167" fontId="13" fillId="3" borderId="79" xfId="0" applyFont="true" applyBorder="true" applyAlignment="true" applyProtection="true">
      <alignment horizontal="center" vertical="center" textRotation="0" wrapText="true" indent="0" shrinkToFit="false"/>
      <protection locked="true" hidden="false"/>
    </xf>
    <xf numFmtId="165" fontId="89" fillId="11" borderId="38" xfId="0" applyFont="true" applyBorder="true" applyAlignment="true" applyProtection="true">
      <alignment horizontal="center" vertical="center" textRotation="0" wrapText="false" indent="0" shrinkToFit="false"/>
      <protection locked="true" hidden="false"/>
    </xf>
    <xf numFmtId="167" fontId="12" fillId="3" borderId="79" xfId="0" applyFont="true" applyBorder="true" applyAlignment="true" applyProtection="true">
      <alignment horizontal="center" vertical="center" textRotation="0" wrapText="false" indent="0" shrinkToFit="false"/>
      <protection locked="true" hidden="false"/>
    </xf>
    <xf numFmtId="167" fontId="12" fillId="3" borderId="76" xfId="0" applyFont="true" applyBorder="true" applyAlignment="true" applyProtection="true">
      <alignment horizontal="center" vertical="center" textRotation="0" wrapText="false" indent="0" shrinkToFit="false"/>
      <protection locked="true" hidden="false"/>
    </xf>
    <xf numFmtId="165" fontId="12" fillId="8" borderId="38" xfId="0" applyFont="true" applyBorder="true" applyAlignment="true" applyProtection="true">
      <alignment horizontal="right" vertical="center" textRotation="0" wrapText="false" indent="0" shrinkToFit="false"/>
      <protection locked="true" hidden="false"/>
    </xf>
    <xf numFmtId="183" fontId="91" fillId="11" borderId="2" xfId="0" applyFont="true" applyBorder="true" applyAlignment="true" applyProtection="true">
      <alignment horizontal="center" vertical="center" textRotation="0" wrapText="false" indent="0" shrinkToFit="false"/>
      <protection locked="true" hidden="false"/>
    </xf>
    <xf numFmtId="167" fontId="12" fillId="8" borderId="38" xfId="0" applyFont="true" applyBorder="true" applyAlignment="true" applyProtection="true">
      <alignment horizontal="right" vertical="center" textRotation="0" wrapText="false" indent="0" shrinkToFit="false"/>
      <protection locked="true" hidden="false"/>
    </xf>
    <xf numFmtId="183" fontId="92" fillId="11" borderId="2" xfId="0" applyFont="true" applyBorder="true" applyAlignment="true" applyProtection="true">
      <alignment horizontal="center" vertical="center" textRotation="0" wrapText="false" indent="0" shrinkToFit="false"/>
      <protection locked="true" hidden="false"/>
    </xf>
    <xf numFmtId="164" fontId="6" fillId="10" borderId="1" xfId="0" applyFont="true" applyBorder="true" applyAlignment="true" applyProtection="true">
      <alignment horizontal="general" vertical="center" textRotation="0" wrapText="false" indent="0" shrinkToFit="false"/>
      <protection locked="true" hidden="false"/>
    </xf>
    <xf numFmtId="187" fontId="6" fillId="10" borderId="1" xfId="0" applyFont="true" applyBorder="true" applyAlignment="true" applyProtection="true">
      <alignment horizontal="right" vertical="center" textRotation="0" wrapText="false" indent="0" shrinkToFit="false"/>
      <protection locked="true" hidden="false"/>
    </xf>
    <xf numFmtId="180" fontId="6" fillId="10" borderId="1" xfId="0" applyFont="true" applyBorder="true" applyAlignment="true" applyProtection="true">
      <alignment horizontal="general" vertical="center" textRotation="0" wrapText="false" indent="0" shrinkToFit="false"/>
      <protection locked="true" hidden="false"/>
    </xf>
    <xf numFmtId="188" fontId="6" fillId="10" borderId="1" xfId="0" applyFont="true" applyBorder="true" applyAlignment="true" applyProtection="true">
      <alignment horizontal="general" vertical="center" textRotation="0" wrapText="false" indent="0" shrinkToFit="false"/>
      <protection locked="true" hidden="false"/>
    </xf>
    <xf numFmtId="164" fontId="77" fillId="3" borderId="0" xfId="0" applyFont="true" applyBorder="false" applyAlignment="true" applyProtection="true">
      <alignment horizontal="general" vertical="bottom" textRotation="0" wrapText="false" indent="0" shrinkToFit="false"/>
      <protection locked="true" hidden="false"/>
    </xf>
    <xf numFmtId="164" fontId="6" fillId="3" borderId="36" xfId="0" applyFont="true" applyBorder="true" applyAlignment="true" applyProtection="true">
      <alignment horizontal="general" vertical="bottom" textRotation="0" wrapText="false" indent="0" shrinkToFit="false"/>
      <protection locked="true" hidden="false"/>
    </xf>
    <xf numFmtId="164" fontId="6" fillId="3" borderId="2" xfId="0" applyFont="true" applyBorder="true" applyAlignment="true" applyProtection="true">
      <alignment horizontal="center" vertical="bottom" textRotation="0" wrapText="false" indent="0" shrinkToFit="false"/>
      <protection locked="true" hidden="false"/>
    </xf>
    <xf numFmtId="164" fontId="6" fillId="3" borderId="2" xfId="0" applyFont="true" applyBorder="true" applyAlignment="true" applyProtection="true">
      <alignment horizontal="general" vertical="bottom" textRotation="0" wrapText="false" indent="0" shrinkToFit="false"/>
      <protection locked="true" hidden="false"/>
    </xf>
    <xf numFmtId="164" fontId="6" fillId="3" borderId="37" xfId="0" applyFont="true" applyBorder="true" applyAlignment="true" applyProtection="true">
      <alignment horizontal="general" vertical="bottom" textRotation="0" wrapText="false" indent="0" shrinkToFit="false"/>
      <protection locked="true" hidden="false"/>
    </xf>
    <xf numFmtId="167" fontId="12" fillId="3" borderId="2" xfId="0" applyFont="true" applyBorder="true" applyAlignment="true" applyProtection="true">
      <alignment horizontal="center" vertical="bottom" textRotation="0" wrapText="false" indent="0" shrinkToFit="false"/>
      <protection locked="true" hidden="false"/>
    </xf>
    <xf numFmtId="165" fontId="12" fillId="3" borderId="2" xfId="0" applyFont="true" applyBorder="true" applyAlignment="true" applyProtection="true">
      <alignment horizontal="center" vertical="bottom" textRotation="0" wrapText="false" indent="0" shrinkToFit="false"/>
      <protection locked="true" hidden="false"/>
    </xf>
    <xf numFmtId="186" fontId="12" fillId="3" borderId="2" xfId="0" applyFont="true" applyBorder="true" applyAlignment="true" applyProtection="true">
      <alignment horizontal="center" vertical="bottom" textRotation="0" wrapText="false" indent="0" shrinkToFit="false"/>
      <protection locked="true" hidden="false"/>
    </xf>
    <xf numFmtId="164" fontId="6" fillId="3" borderId="38" xfId="0" applyFont="true" applyBorder="true" applyAlignment="true" applyProtection="true">
      <alignment horizontal="general" vertical="bottom" textRotation="0" wrapText="false" indent="0" shrinkToFit="false"/>
      <protection locked="true" hidden="false"/>
    </xf>
    <xf numFmtId="169" fontId="6" fillId="3" borderId="2" xfId="0" applyFont="true" applyBorder="true" applyAlignment="true" applyProtection="true">
      <alignment horizontal="right" vertical="bottom" textRotation="0" wrapText="false" indent="0" shrinkToFit="false"/>
      <protection locked="true" hidden="false"/>
    </xf>
    <xf numFmtId="164" fontId="6" fillId="3" borderId="39" xfId="0" applyFont="true" applyBorder="true" applyAlignment="true" applyProtection="true">
      <alignment horizontal="center" vertical="center" textRotation="0" wrapText="false" indent="0" shrinkToFit="false"/>
      <protection locked="true" hidden="false"/>
    </xf>
    <xf numFmtId="164" fontId="6" fillId="3" borderId="1" xfId="0" applyFont="true" applyBorder="true" applyAlignment="true" applyProtection="true">
      <alignment horizontal="left" vertical="center" textRotation="0" wrapText="false" indent="0" shrinkToFit="false"/>
      <protection locked="true" hidden="false"/>
    </xf>
    <xf numFmtId="164" fontId="6" fillId="3" borderId="17" xfId="0" applyFont="true" applyBorder="true" applyAlignment="true" applyProtection="true">
      <alignment horizontal="general" vertical="bottom" textRotation="0" wrapText="false" indent="0" shrinkToFit="false"/>
      <protection locked="true" hidden="false"/>
    </xf>
    <xf numFmtId="166" fontId="6" fillId="3" borderId="39" xfId="0" applyFont="true" applyBorder="true" applyAlignment="true" applyProtection="true">
      <alignment horizontal="center" vertical="center" textRotation="0" wrapText="false" indent="0" shrinkToFit="false"/>
      <protection locked="true" hidden="false"/>
    </xf>
    <xf numFmtId="164" fontId="6" fillId="3" borderId="31" xfId="0" applyFont="true" applyBorder="true" applyAlignment="true" applyProtection="true">
      <alignment horizontal="general" vertical="bottom" textRotation="0" wrapText="false" indent="0" shrinkToFit="false"/>
      <protection locked="true" hidden="false"/>
    </xf>
    <xf numFmtId="164" fontId="6" fillId="3" borderId="44" xfId="0" applyFont="true" applyBorder="true" applyAlignment="true" applyProtection="true">
      <alignment horizontal="general" vertical="bottom" textRotation="0" wrapText="false" indent="0" shrinkToFit="false"/>
      <protection locked="true" hidden="false"/>
    </xf>
    <xf numFmtId="164" fontId="6" fillId="3" borderId="45" xfId="0" applyFont="true" applyBorder="true" applyAlignment="true" applyProtection="true">
      <alignment horizontal="general" vertical="bottom" textRotation="0" wrapText="false" indent="0" shrinkToFit="false"/>
      <protection locked="true" hidden="false"/>
    </xf>
    <xf numFmtId="167" fontId="12" fillId="3" borderId="0" xfId="0" applyFont="true" applyBorder="false" applyAlignment="true" applyProtection="true">
      <alignment horizontal="center" vertical="bottom" textRotation="0" wrapText="false" indent="0" shrinkToFit="false"/>
      <protection locked="true" hidden="false"/>
    </xf>
    <xf numFmtId="164" fontId="6" fillId="7" borderId="17" xfId="0" applyFont="true" applyBorder="true" applyAlignment="true" applyProtection="true">
      <alignment horizontal="general" vertical="bottom" textRotation="0" wrapText="false" indent="0" shrinkToFit="false"/>
      <protection locked="true" hidden="false"/>
    </xf>
    <xf numFmtId="186" fontId="12" fillId="8" borderId="80" xfId="0" applyFont="true" applyBorder="true" applyAlignment="true" applyProtection="true">
      <alignment horizontal="center" vertical="bottom" textRotation="0" wrapText="false" indent="0" shrinkToFit="false"/>
      <protection locked="true" hidden="false"/>
    </xf>
    <xf numFmtId="164" fontId="6" fillId="3" borderId="16" xfId="0" applyFont="true" applyBorder="true" applyAlignment="true" applyProtection="true">
      <alignment horizontal="general" vertical="bottom" textRotation="0" wrapText="false" indent="0" shrinkToFit="false"/>
      <protection locked="true" hidden="false"/>
    </xf>
    <xf numFmtId="186" fontId="12" fillId="3" borderId="80" xfId="0" applyFont="true" applyBorder="true" applyAlignment="true" applyProtection="true">
      <alignment horizontal="center" vertical="bottom" textRotation="0" wrapText="false" indent="0" shrinkToFit="false"/>
      <protection locked="true" hidden="false"/>
    </xf>
    <xf numFmtId="167" fontId="12" fillId="8" borderId="17" xfId="0" applyFont="true" applyBorder="true" applyAlignment="true" applyProtection="true">
      <alignment horizontal="left" vertical="bottom" textRotation="0" wrapText="false" indent="0" shrinkToFit="false"/>
      <protection locked="true" hidden="false"/>
    </xf>
    <xf numFmtId="164" fontId="6" fillId="7" borderId="45" xfId="0" applyFont="true" applyBorder="true" applyAlignment="true" applyProtection="true">
      <alignment horizontal="general" vertical="bottom" textRotation="0" wrapText="false" indent="0" shrinkToFit="false"/>
      <protection locked="true" hidden="false"/>
    </xf>
    <xf numFmtId="166" fontId="6" fillId="7" borderId="38" xfId="0" applyFont="true" applyBorder="true" applyAlignment="true" applyProtection="true">
      <alignment horizontal="general" vertical="bottom" textRotation="0" wrapText="false" indent="0" shrinkToFit="false"/>
      <protection locked="true" hidden="false"/>
    </xf>
    <xf numFmtId="164" fontId="6" fillId="7" borderId="42" xfId="0" applyFont="true" applyBorder="true" applyAlignment="true" applyProtection="true">
      <alignment horizontal="general" vertical="bottom" textRotation="0" wrapText="false" indent="0" shrinkToFit="false"/>
      <protection locked="true" hidden="false"/>
    </xf>
    <xf numFmtId="164" fontId="93" fillId="3" borderId="0" xfId="0" applyFont="true" applyBorder="false" applyAlignment="true" applyProtection="true">
      <alignment horizontal="general" vertical="bottom" textRotation="0" wrapText="false" indent="0" shrinkToFit="false"/>
      <protection locked="true" hidden="false"/>
    </xf>
    <xf numFmtId="164" fontId="94" fillId="3" borderId="0" xfId="0" applyFont="true" applyBorder="false" applyAlignment="true" applyProtection="true">
      <alignment horizontal="general" vertical="bottom" textRotation="0" wrapText="false" indent="0" shrinkToFit="false"/>
      <protection locked="true" hidden="false"/>
    </xf>
    <xf numFmtId="164" fontId="6" fillId="7" borderId="16" xfId="0" applyFont="true" applyBorder="true" applyAlignment="true" applyProtection="true">
      <alignment horizontal="general" vertical="bottom" textRotation="0" wrapText="false" indent="0" shrinkToFit="false"/>
      <protection locked="true" hidden="false"/>
    </xf>
    <xf numFmtId="186" fontId="12" fillId="8" borderId="81" xfId="0" applyFont="true" applyBorder="true" applyAlignment="true" applyProtection="true">
      <alignment horizontal="center" vertical="bottom" textRotation="0" wrapText="false" indent="0" shrinkToFit="false"/>
      <protection locked="true" hidden="false"/>
    </xf>
    <xf numFmtId="167" fontId="6" fillId="8" borderId="17" xfId="0" applyFont="true" applyBorder="true" applyAlignment="true" applyProtection="true">
      <alignment horizontal="left" vertical="bottom" textRotation="0" wrapText="false" indent="0" shrinkToFit="false"/>
      <protection locked="true" hidden="false"/>
    </xf>
    <xf numFmtId="166" fontId="6" fillId="7" borderId="82" xfId="0" applyFont="true" applyBorder="true" applyAlignment="true" applyProtection="true">
      <alignment horizontal="general" vertical="bottom" textRotation="0" wrapText="false" indent="0" shrinkToFit="false"/>
      <protection locked="true" hidden="false"/>
    </xf>
    <xf numFmtId="166" fontId="6" fillId="7" borderId="34" xfId="0" applyFont="true" applyBorder="true" applyAlignment="true" applyProtection="true">
      <alignment horizontal="general" vertical="bottom" textRotation="0" wrapText="false" indent="0" shrinkToFit="false"/>
      <protection locked="true" hidden="false"/>
    </xf>
    <xf numFmtId="167" fontId="12" fillId="8" borderId="80" xfId="0" applyFont="true" applyBorder="true" applyAlignment="true" applyProtection="true">
      <alignment horizontal="left" vertical="bottom" textRotation="0" wrapText="false" indent="0" shrinkToFit="false"/>
      <protection locked="true" hidden="false"/>
    </xf>
    <xf numFmtId="167" fontId="12" fillId="8" borderId="80" xfId="0" applyFont="true" applyBorder="true" applyAlignment="true" applyProtection="true">
      <alignment horizontal="right" vertical="bottom" textRotation="0" wrapText="false" indent="0" shrinkToFit="false"/>
      <protection locked="true" hidden="false"/>
    </xf>
    <xf numFmtId="164" fontId="6" fillId="6" borderId="38" xfId="0" applyFont="true" applyBorder="true" applyAlignment="true" applyProtection="true">
      <alignment horizontal="general" vertical="bottom" textRotation="0" wrapText="false" indent="0" shrinkToFit="false"/>
      <protection locked="false" hidden="false"/>
    </xf>
    <xf numFmtId="166" fontId="6" fillId="3" borderId="37" xfId="0" applyFont="true" applyBorder="true" applyAlignment="true" applyProtection="true">
      <alignment horizontal="right" vertical="bottom" textRotation="0" wrapText="false" indent="0" shrinkToFit="false"/>
      <protection locked="true" hidden="false"/>
    </xf>
    <xf numFmtId="164" fontId="6" fillId="4" borderId="38" xfId="0" applyFont="true" applyBorder="true" applyAlignment="true" applyProtection="true">
      <alignment horizontal="general" vertical="bottom" textRotation="0" wrapText="false" indent="0" shrinkToFit="false"/>
      <protection locked="true" hidden="false"/>
    </xf>
    <xf numFmtId="164" fontId="6" fillId="4" borderId="2" xfId="0" applyFont="true" applyBorder="true" applyAlignment="true" applyProtection="true">
      <alignment horizontal="center" vertical="bottom" textRotation="0" wrapText="false" indent="0" shrinkToFit="false"/>
      <protection locked="true" hidden="false"/>
    </xf>
    <xf numFmtId="164" fontId="6" fillId="4" borderId="2" xfId="0" applyFont="true" applyBorder="true" applyAlignment="true" applyProtection="true">
      <alignment horizontal="general" vertical="bottom" textRotation="0" wrapText="false" indent="0" shrinkToFit="false"/>
      <protection locked="true" hidden="false"/>
    </xf>
    <xf numFmtId="169" fontId="6" fillId="4" borderId="2" xfId="0" applyFont="true" applyBorder="true" applyAlignment="true" applyProtection="true">
      <alignment horizontal="general" vertical="bottom" textRotation="0" wrapText="false" indent="0" shrinkToFit="false"/>
      <protection locked="true" hidden="false"/>
    </xf>
    <xf numFmtId="170" fontId="6" fillId="4" borderId="37" xfId="0" applyFont="true" applyBorder="true" applyAlignment="true" applyProtection="true">
      <alignment horizontal="general" vertical="bottom" textRotation="0" wrapText="false" indent="0" shrinkToFit="false"/>
      <protection locked="true" hidden="false"/>
    </xf>
    <xf numFmtId="164" fontId="6" fillId="9" borderId="39" xfId="0" applyFont="true" applyBorder="true" applyAlignment="true" applyProtection="true">
      <alignment horizontal="center" vertical="center" textRotation="0" wrapText="false" indent="0" shrinkToFit="false"/>
      <protection locked="true" hidden="false"/>
    </xf>
    <xf numFmtId="167" fontId="12" fillId="8" borderId="2" xfId="0" applyFont="true" applyBorder="true" applyAlignment="true" applyProtection="true">
      <alignment horizontal="left" vertical="bottom" textRotation="0" wrapText="false" indent="0" shrinkToFit="false"/>
      <protection locked="false" hidden="false"/>
    </xf>
    <xf numFmtId="164" fontId="6" fillId="3" borderId="40" xfId="0" applyFont="true" applyBorder="true" applyAlignment="true" applyProtection="true">
      <alignment horizontal="left" vertical="center" textRotation="0" wrapText="false" indent="0" shrinkToFit="false"/>
      <protection locked="true" hidden="false"/>
    </xf>
    <xf numFmtId="164" fontId="6" fillId="3" borderId="41" xfId="0" applyFont="true" applyBorder="true" applyAlignment="true" applyProtection="true">
      <alignment horizontal="left" vertical="center" textRotation="0" wrapText="false" indent="0" shrinkToFit="false"/>
      <protection locked="true" hidden="false"/>
    </xf>
    <xf numFmtId="164" fontId="6" fillId="3" borderId="42" xfId="0" applyFont="true" applyBorder="true" applyAlignment="true" applyProtection="true">
      <alignment horizontal="left" vertical="center" textRotation="0" wrapText="false" indent="0" shrinkToFit="false"/>
      <protection locked="true" hidden="false"/>
    </xf>
    <xf numFmtId="166" fontId="6" fillId="9" borderId="39" xfId="0" applyFont="true" applyBorder="true" applyAlignment="true" applyProtection="true">
      <alignment horizontal="center" vertical="center" textRotation="0" wrapText="false" indent="0" shrinkToFit="false"/>
      <protection locked="true" hidden="false"/>
    </xf>
    <xf numFmtId="164" fontId="6" fillId="3" borderId="9" xfId="0" applyFont="true" applyBorder="true" applyAlignment="true" applyProtection="true">
      <alignment horizontal="left" vertical="center" textRotation="0" wrapText="false" indent="0" shrinkToFit="false"/>
      <protection locked="true" hidden="false"/>
    </xf>
    <xf numFmtId="164" fontId="6" fillId="3" borderId="22" xfId="0" applyFont="true" applyBorder="true" applyAlignment="true" applyProtection="true">
      <alignment horizontal="left" vertical="center" textRotation="0" wrapText="false" indent="0" shrinkToFit="false"/>
      <protection locked="true" hidden="false"/>
    </xf>
    <xf numFmtId="186" fontId="12" fillId="8" borderId="2" xfId="0" applyFont="true" applyBorder="true" applyAlignment="true" applyProtection="true">
      <alignment horizontal="center" vertical="bottom" textRotation="0" wrapText="false" indent="0" shrinkToFit="false"/>
      <protection locked="fals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6" fillId="7" borderId="31" xfId="0" applyFont="true" applyBorder="true" applyAlignment="true" applyProtection="true">
      <alignment horizontal="general" vertical="bottom" textRotation="0" wrapText="false" indent="0" shrinkToFit="false"/>
      <protection locked="true" hidden="false"/>
    </xf>
    <xf numFmtId="164" fontId="6" fillId="3" borderId="9" xfId="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left" vertical="bottom" textRotation="0" wrapText="false" indent="0" shrinkToFit="false"/>
      <protection locked="true" hidden="false"/>
    </xf>
    <xf numFmtId="164" fontId="4" fillId="0" borderId="0" xfId="0" applyFont="true" applyBorder="false" applyAlignment="true" applyProtection="true">
      <alignment horizontal="center" vertical="bottom" textRotation="0" wrapText="false" indent="0" shrinkToFit="false"/>
      <protection locked="true" hidden="false"/>
    </xf>
    <xf numFmtId="164" fontId="95" fillId="3" borderId="0" xfId="0" applyFont="true" applyBorder="false" applyAlignment="true" applyProtection="true">
      <alignment horizontal="left" vertical="bottom" textRotation="0" wrapText="false" indent="0" shrinkToFit="false"/>
      <protection locked="true" hidden="false"/>
    </xf>
    <xf numFmtId="164" fontId="11" fillId="6" borderId="1" xfId="0" applyFont="true" applyBorder="true" applyAlignment="true" applyProtection="true">
      <alignment horizontal="left" vertical="center" textRotation="0" wrapText="false" indent="0" shrinkToFit="false"/>
      <protection locked="false" hidden="false"/>
    </xf>
    <xf numFmtId="164" fontId="4" fillId="3" borderId="0" xfId="0" applyFont="true" applyBorder="false" applyAlignment="true" applyProtection="true">
      <alignment horizontal="center" vertical="bottom" textRotation="0" wrapText="false" indent="0" shrinkToFit="false"/>
      <protection locked="true" hidden="false"/>
    </xf>
    <xf numFmtId="189" fontId="4" fillId="3" borderId="0" xfId="0" applyFont="true" applyBorder="false" applyAlignment="true" applyProtection="true">
      <alignment horizontal="general" vertical="bottom" textRotation="0" wrapText="false" indent="0" shrinkToFit="false"/>
      <protection locked="true" hidden="false"/>
    </xf>
    <xf numFmtId="166" fontId="11" fillId="13" borderId="1" xfId="0" applyFont="true" applyBorder="true" applyAlignment="true" applyProtection="true">
      <alignment horizontal="right" vertical="center" textRotation="0" wrapText="false" indent="0" shrinkToFit="false"/>
      <protection locked="true" hidden="false"/>
    </xf>
    <xf numFmtId="164" fontId="19" fillId="3" borderId="24" xfId="0" applyFont="true" applyBorder="tru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left" vertical="bottom" textRotation="0" wrapText="false" indent="0" shrinkToFit="false"/>
      <protection locked="true" hidden="false"/>
    </xf>
    <xf numFmtId="164" fontId="9" fillId="3" borderId="2" xfId="0" applyFont="true" applyBorder="true" applyAlignment="true" applyProtection="true">
      <alignment horizontal="left" vertical="bottom" textRotation="0" wrapText="false" indent="0" shrinkToFit="false"/>
      <protection locked="true" hidden="false"/>
    </xf>
    <xf numFmtId="164" fontId="20" fillId="3" borderId="2" xfId="0" applyFont="true" applyBorder="true" applyAlignment="true" applyProtection="true">
      <alignment horizontal="center" vertical="bottom" textRotation="0" wrapText="false" indent="0" shrinkToFit="false"/>
      <protection locked="true" hidden="false"/>
    </xf>
    <xf numFmtId="164" fontId="4" fillId="40" borderId="0" xfId="0" applyFont="true" applyBorder="false" applyAlignment="true" applyProtection="true">
      <alignment horizontal="general" vertical="bottom" textRotation="0" wrapText="false" indent="0" shrinkToFit="false"/>
      <protection locked="true" hidden="false"/>
    </xf>
    <xf numFmtId="168" fontId="9" fillId="37" borderId="0" xfId="0" applyFont="true" applyBorder="false" applyAlignment="true" applyProtection="true">
      <alignment horizontal="left" vertical="bottom" textRotation="0" wrapText="false" indent="0" shrinkToFit="false"/>
      <protection locked="true" hidden="false"/>
    </xf>
    <xf numFmtId="164" fontId="9" fillId="37" borderId="0" xfId="0" applyFont="true" applyBorder="false" applyAlignment="true" applyProtection="true">
      <alignment horizontal="center" vertical="bottom" textRotation="0" wrapText="false" indent="0" shrinkToFit="false"/>
      <protection locked="true" hidden="false"/>
    </xf>
    <xf numFmtId="164" fontId="19" fillId="37" borderId="0" xfId="0" applyFont="true" applyBorder="false" applyAlignment="true" applyProtection="true">
      <alignment horizontal="center" vertical="bottom" textRotation="0" wrapText="true" indent="0" shrinkToFit="false"/>
      <protection locked="true" hidden="false"/>
    </xf>
    <xf numFmtId="164" fontId="9" fillId="37" borderId="55" xfId="0" applyFont="true" applyBorder="true" applyAlignment="true" applyProtection="true">
      <alignment horizontal="general" vertical="bottom" textRotation="0" wrapText="false" indent="0" shrinkToFit="false"/>
      <protection locked="true" hidden="false"/>
    </xf>
    <xf numFmtId="180" fontId="9" fillId="8" borderId="2" xfId="0" applyFont="true" applyBorder="true" applyAlignment="true" applyProtection="true">
      <alignment horizontal="center" vertical="bottom" textRotation="0" wrapText="false" indent="0" shrinkToFit="false"/>
      <protection locked="true" hidden="false"/>
    </xf>
    <xf numFmtId="180" fontId="19" fillId="11" borderId="34" xfId="0" applyFont="true" applyBorder="true" applyAlignment="true" applyProtection="true">
      <alignment horizontal="center" vertical="bottom" textRotation="0" wrapText="false" indent="0" shrinkToFit="false"/>
      <protection locked="true" hidden="false"/>
    </xf>
    <xf numFmtId="164" fontId="4" fillId="3" borderId="35" xfId="0" applyFont="true" applyBorder="true" applyAlignment="true" applyProtection="true">
      <alignment horizontal="center" vertical="bottom" textRotation="0" wrapText="false" indent="0" shrinkToFit="false"/>
      <protection locked="true" hidden="false"/>
    </xf>
    <xf numFmtId="186" fontId="9" fillId="11" borderId="2" xfId="0" applyFont="true" applyBorder="true" applyAlignment="true" applyProtection="true">
      <alignment horizontal="center" vertical="bottom" textRotation="0" wrapText="false" indent="0" shrinkToFit="false"/>
      <protection locked="true" hidden="false"/>
    </xf>
    <xf numFmtId="186" fontId="9" fillId="7" borderId="2" xfId="0" applyFont="true" applyBorder="true" applyAlignment="true" applyProtection="true">
      <alignment horizontal="center" vertical="bottom" textRotation="0" wrapText="false" indent="0" shrinkToFit="false"/>
      <protection locked="true" hidden="false"/>
    </xf>
    <xf numFmtId="164" fontId="20" fillId="39" borderId="2" xfId="0" applyFont="true" applyBorder="true" applyAlignment="true" applyProtection="true">
      <alignment horizontal="general" vertical="bottom" textRotation="0" wrapText="true" indent="0" shrinkToFit="false"/>
      <protection locked="true" hidden="false"/>
    </xf>
    <xf numFmtId="168" fontId="19" fillId="3" borderId="2" xfId="0" applyFont="true" applyBorder="true" applyAlignment="true" applyProtection="true">
      <alignment horizontal="left" vertical="bottom" textRotation="0" wrapText="false" indent="0" shrinkToFit="false"/>
      <protection locked="true" hidden="false"/>
    </xf>
    <xf numFmtId="186" fontId="75" fillId="0" borderId="2" xfId="0" applyFont="true" applyBorder="true" applyAlignment="true" applyProtection="true">
      <alignment horizontal="center" vertical="bottom" textRotation="0" wrapText="false" indent="0" shrinkToFit="false"/>
      <protection locked="true" hidden="false"/>
    </xf>
    <xf numFmtId="186" fontId="9" fillId="8" borderId="2" xfId="0" applyFont="true" applyBorder="true" applyAlignment="true" applyProtection="true">
      <alignment horizontal="center" vertical="bottom" textRotation="0" wrapText="false" indent="0" shrinkToFit="false"/>
      <protection locked="true" hidden="false"/>
    </xf>
    <xf numFmtId="164" fontId="96" fillId="3" borderId="0" xfId="0" applyFont="true" applyBorder="false" applyAlignment="true" applyProtection="true">
      <alignment horizontal="general" vertical="bottom" textRotation="0" wrapText="false" indent="0" shrinkToFit="false"/>
      <protection locked="true" hidden="false"/>
    </xf>
    <xf numFmtId="168" fontId="96" fillId="3" borderId="2" xfId="0" applyFont="true" applyBorder="true" applyAlignment="true" applyProtection="true">
      <alignment horizontal="left" vertical="bottom" textRotation="0" wrapText="false" indent="0" shrinkToFit="false"/>
      <protection locked="true" hidden="false"/>
    </xf>
    <xf numFmtId="186" fontId="96" fillId="0" borderId="2" xfId="0" applyFont="true" applyBorder="true" applyAlignment="true" applyProtection="true">
      <alignment horizontal="center" vertical="bottom" textRotation="0" wrapText="false" indent="0" shrinkToFit="false"/>
      <protection locked="true" hidden="false"/>
    </xf>
    <xf numFmtId="180" fontId="96" fillId="8" borderId="2" xfId="0" applyFont="true" applyBorder="true" applyAlignment="true" applyProtection="true">
      <alignment horizontal="center" vertical="bottom" textRotation="0" wrapText="false" indent="0" shrinkToFit="false"/>
      <protection locked="true" hidden="false"/>
    </xf>
    <xf numFmtId="164" fontId="96" fillId="3" borderId="35" xfId="0" applyFont="true" applyBorder="true" applyAlignment="true" applyProtection="true">
      <alignment horizontal="center" vertical="bottom" textRotation="0" wrapText="false" indent="0" shrinkToFit="false"/>
      <protection locked="true" hidden="false"/>
    </xf>
    <xf numFmtId="186" fontId="96" fillId="11" borderId="2" xfId="0" applyFont="true" applyBorder="true" applyAlignment="true" applyProtection="true">
      <alignment horizontal="center" vertical="bottom" textRotation="0" wrapText="false" indent="0" shrinkToFit="false"/>
      <protection locked="true" hidden="false"/>
    </xf>
    <xf numFmtId="186" fontId="96" fillId="8" borderId="2" xfId="0" applyFont="true" applyBorder="true" applyAlignment="true" applyProtection="true">
      <alignment horizontal="center" vertical="bottom" textRotation="0" wrapText="false" indent="0" shrinkToFit="false"/>
      <protection locked="true" hidden="false"/>
    </xf>
    <xf numFmtId="164" fontId="97" fillId="39" borderId="2" xfId="0" applyFont="true" applyBorder="true" applyAlignment="true" applyProtection="true">
      <alignment horizontal="general" vertical="bottom" textRotation="0" wrapText="true" indent="0" shrinkToFit="false"/>
      <protection locked="true" hidden="false"/>
    </xf>
    <xf numFmtId="164" fontId="96" fillId="0" borderId="0" xfId="0" applyFont="true" applyBorder="false" applyAlignment="true" applyProtection="true">
      <alignment horizontal="general" vertical="bottom" textRotation="0" wrapText="false" indent="0" shrinkToFit="false"/>
      <protection locked="true" hidden="false"/>
    </xf>
    <xf numFmtId="164" fontId="98" fillId="0" borderId="0" xfId="0" applyFont="true" applyBorder="false" applyAlignment="true" applyProtection="true">
      <alignment horizontal="general" vertical="bottom" textRotation="0" wrapText="false" indent="0" shrinkToFit="false"/>
      <protection locked="true" hidden="false"/>
    </xf>
    <xf numFmtId="166" fontId="19" fillId="3" borderId="2" xfId="0" applyFont="true" applyBorder="true" applyAlignment="true" applyProtection="true">
      <alignment horizontal="left" vertical="bottom" textRotation="0" wrapText="false" indent="0" shrinkToFit="false"/>
      <protection locked="true" hidden="false"/>
    </xf>
    <xf numFmtId="168" fontId="19" fillId="7" borderId="2" xfId="0" applyFont="true" applyBorder="true" applyAlignment="true" applyProtection="true">
      <alignment horizontal="left" vertical="bottom" textRotation="0" wrapText="false" indent="0" shrinkToFit="false"/>
      <protection locked="true" hidden="false"/>
    </xf>
    <xf numFmtId="180" fontId="19" fillId="7" borderId="2" xfId="0" applyFont="true" applyBorder="true" applyAlignment="true" applyProtection="true">
      <alignment horizontal="center" vertical="bottom" textRotation="0" wrapText="false" indent="0" shrinkToFit="false"/>
      <protection locked="true" hidden="false"/>
    </xf>
    <xf numFmtId="186" fontId="19" fillId="7" borderId="2" xfId="0" applyFont="true" applyBorder="true" applyAlignment="true" applyProtection="true">
      <alignment horizontal="center" vertical="bottom" textRotation="0" wrapText="false" indent="0" shrinkToFit="false"/>
      <protection locked="true" hidden="false"/>
    </xf>
    <xf numFmtId="164" fontId="13" fillId="3" borderId="0" xfId="0" applyFont="true" applyBorder="false" applyAlignment="true" applyProtection="true">
      <alignment horizontal="general" vertical="bottom" textRotation="0" wrapText="true" indent="0" shrinkToFit="false"/>
      <protection locked="true" hidden="false"/>
    </xf>
    <xf numFmtId="164" fontId="10" fillId="3" borderId="0" xfId="0" applyFont="true" applyBorder="false" applyAlignment="true" applyProtection="true">
      <alignment horizontal="right" vertical="bottom" textRotation="0" wrapText="false" indent="0" shrinkToFit="false"/>
      <protection locked="true" hidden="false"/>
    </xf>
    <xf numFmtId="186" fontId="4" fillId="3" borderId="0" xfId="0" applyFont="true" applyBorder="false" applyAlignment="true" applyProtection="true">
      <alignment horizontal="center" vertical="bottom" textRotation="0" wrapText="false" indent="0" shrinkToFit="false"/>
      <protection locked="true" hidden="false"/>
    </xf>
    <xf numFmtId="168" fontId="8" fillId="3" borderId="2" xfId="0" applyFont="true" applyBorder="true" applyAlignment="true" applyProtection="true">
      <alignment horizontal="left" vertical="bottom" textRotation="0" wrapText="false" indent="0" shrinkToFit="false"/>
      <protection locked="true" hidden="false"/>
    </xf>
    <xf numFmtId="180" fontId="63" fillId="8" borderId="2" xfId="0" applyFont="true" applyBorder="true" applyAlignment="true" applyProtection="true">
      <alignment horizontal="center" vertical="bottom" textRotation="0" wrapText="false" indent="0" shrinkToFit="false"/>
      <protection locked="true" hidden="false"/>
    </xf>
    <xf numFmtId="180" fontId="63" fillId="8" borderId="34" xfId="0" applyFont="true" applyBorder="true" applyAlignment="true" applyProtection="true">
      <alignment horizontal="center" vertical="bottom" textRotation="0" wrapText="false" indent="0" shrinkToFit="false"/>
      <protection locked="true" hidden="false"/>
    </xf>
    <xf numFmtId="164" fontId="99" fillId="3" borderId="35" xfId="0" applyFont="true" applyBorder="true" applyAlignment="true" applyProtection="true">
      <alignment horizontal="center" vertical="bottom" textRotation="0" wrapText="false" indent="0" shrinkToFit="false"/>
      <protection locked="true" hidden="false"/>
    </xf>
    <xf numFmtId="190" fontId="63" fillId="8" borderId="2" xfId="0" applyFont="true" applyBorder="true" applyAlignment="true" applyProtection="true">
      <alignment horizontal="center" vertical="bottom" textRotation="0" wrapText="false" indent="0" shrinkToFit="false"/>
      <protection locked="true" hidden="false"/>
    </xf>
    <xf numFmtId="190" fontId="8" fillId="3" borderId="2" xfId="0" applyFont="true" applyBorder="true" applyAlignment="true" applyProtection="true">
      <alignment horizontal="center" vertical="bottom" textRotation="0" wrapText="false" indent="0" shrinkToFit="false"/>
      <protection locked="true" hidden="false"/>
    </xf>
    <xf numFmtId="164" fontId="8" fillId="39" borderId="2" xfId="0" applyFont="true" applyBorder="true" applyAlignment="true" applyProtection="true">
      <alignment horizontal="general" vertical="bottom" textRotation="0" wrapText="true" indent="0" shrinkToFit="false"/>
      <protection locked="true" hidden="false"/>
    </xf>
    <xf numFmtId="164" fontId="99" fillId="0" borderId="0" xfId="0" applyFont="true" applyBorder="false" applyAlignment="true" applyProtection="true">
      <alignment horizontal="general" vertical="bottom" textRotation="0" wrapText="false" indent="0" shrinkToFit="false"/>
      <protection locked="true" hidden="false"/>
    </xf>
    <xf numFmtId="180" fontId="9" fillId="8" borderId="34" xfId="0" applyFont="true" applyBorder="true" applyAlignment="true" applyProtection="true">
      <alignment horizontal="center" vertical="bottom" textRotation="0" wrapText="false" indent="0" shrinkToFit="false"/>
      <protection locked="true" hidden="false"/>
    </xf>
    <xf numFmtId="186" fontId="4" fillId="3" borderId="2" xfId="0" applyFont="true" applyBorder="true" applyAlignment="true" applyProtection="true">
      <alignment horizontal="center" vertical="bottom" textRotation="0" wrapText="false" indent="0" shrinkToFit="false"/>
      <protection locked="true" hidden="false"/>
    </xf>
    <xf numFmtId="180" fontId="101" fillId="8" borderId="2" xfId="0" applyFont="true" applyBorder="true" applyAlignment="true" applyProtection="true">
      <alignment horizontal="center" vertical="bottom" textRotation="0" wrapText="false" indent="0" shrinkToFit="false"/>
      <protection locked="true" hidden="false"/>
    </xf>
    <xf numFmtId="180" fontId="101" fillId="8" borderId="34" xfId="0" applyFont="true" applyBorder="true" applyAlignment="true" applyProtection="true">
      <alignment horizontal="center" vertical="bottom" textRotation="0" wrapText="false" indent="0" shrinkToFit="false"/>
      <protection locked="true" hidden="false"/>
    </xf>
    <xf numFmtId="186" fontId="101" fillId="8" borderId="2" xfId="0" applyFont="true" applyBorder="true" applyAlignment="true" applyProtection="true">
      <alignment horizontal="center" vertical="bottom" textRotation="0" wrapText="false" indent="0" shrinkToFit="false"/>
      <protection locked="true" hidden="false"/>
    </xf>
    <xf numFmtId="186" fontId="96" fillId="3" borderId="2" xfId="0" applyFont="true" applyBorder="true" applyAlignment="true" applyProtection="true">
      <alignment horizontal="center" vertical="bottom" textRotation="0" wrapText="false" indent="0" shrinkToFit="false"/>
      <protection locked="true" hidden="false"/>
    </xf>
    <xf numFmtId="168" fontId="102" fillId="3" borderId="0" xfId="0" applyFont="true" applyBorder="false" applyAlignment="true" applyProtection="true">
      <alignment horizontal="left" vertical="bottom" textRotation="0" wrapText="false" indent="0" shrinkToFit="false"/>
      <protection locked="true" hidden="false"/>
    </xf>
    <xf numFmtId="164" fontId="4" fillId="3" borderId="0" xfId="0" applyFont="true" applyBorder="false" applyAlignment="true" applyProtection="true">
      <alignment horizontal="left" vertical="bottom" textRotation="0" wrapText="false" indent="0" shrinkToFit="false"/>
      <protection locked="true" hidden="false"/>
    </xf>
    <xf numFmtId="164" fontId="0" fillId="0" borderId="2" xfId="0" applyFont="false" applyBorder="true" applyAlignment="true" applyProtection="true">
      <alignment horizontal="general" vertical="bottom" textRotation="0" wrapText="false" indent="0" shrinkToFit="false"/>
      <protection locked="true" hidden="false"/>
    </xf>
    <xf numFmtId="168" fontId="0" fillId="36" borderId="2" xfId="0" applyFont="false" applyBorder="true" applyAlignment="true" applyProtection="true">
      <alignment horizontal="general" vertical="bottom" textRotation="0" wrapText="false" indent="0" shrinkToFit="false"/>
      <protection locked="true" hidden="false"/>
    </xf>
    <xf numFmtId="183" fontId="0" fillId="0" borderId="2" xfId="0" applyFont="false" applyBorder="true" applyAlignment="true" applyProtection="true">
      <alignment horizontal="general" vertical="bottom" textRotation="0" wrapText="false" indent="0" shrinkToFit="false"/>
      <protection locked="true" hidden="false"/>
    </xf>
    <xf numFmtId="166" fontId="0" fillId="39" borderId="2" xfId="0" applyFont="false" applyBorder="true" applyAlignment="true" applyProtection="true">
      <alignment horizontal="left" vertical="bottom" textRotation="0" wrapText="false" indent="0" shrinkToFit="false"/>
      <protection locked="true" hidden="false"/>
    </xf>
    <xf numFmtId="188" fontId="0" fillId="0" borderId="2" xfId="0" applyFont="false" applyBorder="true" applyAlignment="true" applyProtection="true">
      <alignment horizontal="general" vertical="bottom" textRotation="0" wrapText="false" indent="0" shrinkToFit="false"/>
      <protection locked="true" hidden="false"/>
    </xf>
    <xf numFmtId="168" fontId="0" fillId="0" borderId="0" xfId="0" applyFont="false" applyBorder="false" applyAlignment="true" applyProtection="tru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Explanatory Text" xfId="20"/>
  </cellStyles>
  <dxfs count="17">
    <dxf>
      <font>
        <strike val="0"/>
        <color rgb="FFFFFFFF"/>
      </font>
      <fill>
        <patternFill>
          <bgColor theme="0"/>
        </patternFill>
      </fill>
    </dxf>
    <dxf>
      <font>
        <color rgb="FFFFFFFF"/>
      </font>
      <fill>
        <patternFill>
          <bgColor theme="0"/>
        </patternFill>
      </fill>
    </dxf>
    <dxf>
      <font>
        <color rgb="FFFFFFFF"/>
      </font>
      <fill>
        <patternFill>
          <bgColor theme="0"/>
        </patternFill>
      </fill>
    </dxf>
    <dxf>
      <font>
        <color rgb="FFFFFFFF"/>
      </font>
      <fill>
        <patternFill>
          <bgColor theme="0"/>
        </patternFill>
      </fill>
    </dxf>
    <dxf>
      <font>
        <color rgb="FFFFFFFF"/>
      </font>
      <fill>
        <patternFill>
          <bgColor theme="0"/>
        </patternFill>
      </fill>
    </dxf>
    <dxf>
      <font>
        <color rgb="FFFFFFFF"/>
      </font>
      <fill>
        <patternFill>
          <bgColor theme="0"/>
        </patternFill>
      </fill>
    </dxf>
    <dxf>
      <font>
        <color rgb="FFFFFFFF"/>
      </font>
      <fill>
        <patternFill>
          <bgColor theme="0"/>
        </patternFill>
      </fill>
    </dxf>
    <dxf>
      <font>
        <name val="Calibri"/>
        <charset val="1"/>
        <family val="0"/>
        <color rgb="FFFFFFFF"/>
        <sz val="11"/>
      </font>
      <fill>
        <patternFill>
          <bgColor rgb="FFFFFFFF"/>
        </patternFill>
      </fill>
      <border diagonalUp="false" diagonalDown="false">
        <left/>
        <right/>
        <top/>
        <bottom/>
        <diagonal/>
      </border>
    </dxf>
    <dxf>
      <font>
        <name val="Calibri"/>
        <charset val="1"/>
        <family val="0"/>
        <b val="0"/>
        <i val="0"/>
        <strike val="0"/>
        <outline val="0"/>
        <shadow val="0"/>
        <color rgb="FFFFFFFF"/>
        <sz val="11"/>
        <u val="none"/>
      </font>
      <numFmt numFmtId="164" formatCode="General"/>
      <fill>
        <patternFill>
          <bgColor rgb="FFFFFFFF"/>
        </patternFill>
      </fill>
      <border diagonalUp="false" diagonalDown="false">
        <left/>
        <right/>
        <top/>
        <bottom/>
        <diagonal/>
      </border>
    </dxf>
    <dxf>
      <font>
        <name val="Calibri"/>
        <charset val="1"/>
        <family val="0"/>
        <b val="0"/>
        <i val="0"/>
        <strike val="0"/>
        <outline val="0"/>
        <shadow val="0"/>
        <color rgb="FFFFFFFF"/>
        <sz val="11"/>
        <u val="none"/>
      </font>
      <numFmt numFmtId="164" formatCode="General"/>
      <fill>
        <patternFill>
          <bgColor rgb="FFFFFFFF"/>
        </patternFill>
      </fill>
      <border diagonalUp="false" diagonalDown="false">
        <left/>
        <right/>
        <top/>
        <bottom/>
        <diagonal/>
      </border>
    </dxf>
    <dxf>
      <font>
        <name val="Calibri"/>
        <charset val="1"/>
        <family val="0"/>
        <b val="0"/>
        <i val="0"/>
        <strike val="0"/>
        <outline val="0"/>
        <shadow val="0"/>
        <color rgb="FFFFFFFF"/>
        <sz val="11"/>
        <u val="none"/>
      </font>
      <numFmt numFmtId="164" formatCode="General"/>
      <fill>
        <patternFill>
          <bgColor rgb="FFFFFFFF"/>
        </patternFill>
      </fill>
      <border diagonalUp="false" diagonalDown="false">
        <left/>
        <right/>
        <top/>
        <bottom/>
        <diagonal/>
      </border>
    </dxf>
    <dxf>
      <font>
        <name val="Century Gothic"/>
        <charset val="1"/>
        <family val="2"/>
        <color rgb="FF000000"/>
        <sz val="8"/>
      </font>
      <fill>
        <patternFill>
          <bgColor rgb="FFFF0000"/>
        </patternFill>
      </fill>
    </dxf>
    <dxf>
      <font>
        <name val="Century Gothic"/>
        <charset val="1"/>
        <family val="2"/>
        <color rgb="FF000000"/>
        <sz val="8"/>
      </font>
      <fill>
        <patternFill>
          <bgColor rgb="FF00A933"/>
        </patternFill>
      </fill>
    </dxf>
    <dxf>
      <font>
        <name val="Century Gothic"/>
        <charset val="1"/>
        <family val="2"/>
        <color rgb="FF000000"/>
        <sz val="8"/>
      </font>
      <fill>
        <patternFill>
          <bgColor rgb="FFFFFF00"/>
        </patternFill>
      </fill>
    </dxf>
    <dxf>
      <font>
        <name val="Century Gothic"/>
        <charset val="1"/>
        <family val="2"/>
        <color rgb="FF000000"/>
        <sz val="8"/>
      </font>
      <fill>
        <patternFill>
          <bgColor rgb="FFFFFF00"/>
        </patternFill>
      </fill>
    </dxf>
    <dxf>
      <font>
        <name val="Century Gothic"/>
        <charset val="1"/>
        <family val="2"/>
        <color rgb="FF000000"/>
        <sz val="8"/>
      </font>
      <fill>
        <patternFill>
          <bgColor rgb="FF00A933"/>
        </patternFill>
      </fill>
    </dxf>
    <dxf>
      <font>
        <name val="Century Gothic"/>
        <charset val="1"/>
        <family val="2"/>
        <color rgb="FF000000"/>
        <sz val="8"/>
      </font>
      <fill>
        <patternFill>
          <bgColor rgb="FFFF0000"/>
        </patternFill>
      </fill>
    </dxf>
  </dxfs>
  <colors>
    <indexedColors>
      <rgbColor rgb="FF000000"/>
      <rgbColor rgb="FFFFFFFF"/>
      <rgbColor rgb="FFFF0000"/>
      <rgbColor rgb="FF5DB61E"/>
      <rgbColor rgb="FF0000FF"/>
      <rgbColor rgb="FFFFFF00"/>
      <rgbColor rgb="FFDDDDDD"/>
      <rgbColor rgb="FFAFD095"/>
      <rgbColor rgb="FF9C0006"/>
      <rgbColor rgb="FF00A933"/>
      <rgbColor rgb="FFF2F2F2"/>
      <rgbColor rgb="FF7B6F44"/>
      <rgbColor rgb="FF800080"/>
      <rgbColor rgb="FF158466"/>
      <rgbColor rgb="FFBFBFBF"/>
      <rgbColor rgb="FF808080"/>
      <rgbColor rgb="FFB2B5CE"/>
      <rgbColor rgb="FF6B5D6C"/>
      <rgbColor rgb="FFFFFFCC"/>
      <rgbColor rgb="FFDEEBF7"/>
      <rgbColor rgb="FFFFE699"/>
      <rgbColor rgb="FFA6A6A6"/>
      <rgbColor rgb="FF1665B6"/>
      <rgbColor rgb="FFD9D9D9"/>
      <rgbColor rgb="FFFFFFD7"/>
      <rgbColor rgb="FFE7E6E6"/>
      <rgbColor rgb="FFFFD966"/>
      <rgbColor rgb="FF81D41A"/>
      <rgbColor rgb="FFFFC000"/>
      <rgbColor rgb="FFFFBF00"/>
      <rgbColor rgb="FF0E8044"/>
      <rgbColor rgb="FFEEEEEE"/>
      <rgbColor rgb="FF92D050"/>
      <rgbColor rgb="FFDAE3F3"/>
      <rgbColor rgb="FFC5E0B4"/>
      <rgbColor rgb="FFE8F2A1"/>
      <rgbColor rgb="FFB4C7DC"/>
      <rgbColor rgb="FFFFB66C"/>
      <rgbColor rgb="FFAFABAB"/>
      <rgbColor rgb="FFFFC7CE"/>
      <rgbColor rgb="FF2368BA"/>
      <rgbColor rgb="FF71B647"/>
      <rgbColor rgb="FF82D417"/>
      <rgbColor rgb="FFFFC400"/>
      <rgbColor rgb="FFFF860D"/>
      <rgbColor rgb="FFFF8000"/>
      <rgbColor rgb="FF69549B"/>
      <rgbColor rgb="FF999999"/>
      <rgbColor rgb="FFB2B2B2"/>
      <rgbColor rgb="FF00B050"/>
      <rgbColor rgb="FFBBE33D"/>
      <rgbColor rgb="FFA5A5A5"/>
      <rgbColor rgb="FFE12311"/>
      <rgbColor rgb="FF666666"/>
      <rgbColor rgb="FF595959"/>
      <rgbColor rgb="FF453059"/>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worksheet" Target="worksheets/sheet9.xml"/><Relationship Id="rId12" Type="http://schemas.openxmlformats.org/officeDocument/2006/relationships/worksheet" Target="worksheets/sheet10.xml"/><Relationship Id="rId13" Type="http://schemas.openxmlformats.org/officeDocument/2006/relationships/worksheet" Target="worksheets/sheet11.xml"/><Relationship Id="rId14" Type="http://schemas.openxmlformats.org/officeDocument/2006/relationships/worksheet" Target="worksheets/sheet12.xml"/><Relationship Id="rId15" Type="http://schemas.openxmlformats.org/officeDocument/2006/relationships/worksheet" Target="worksheets/sheet13.xml"/><Relationship Id="rId16"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87731196054254"/>
          <c:y val="0.0598755832037325"/>
          <c:w val="0.529038224414303"/>
          <c:h val="0.776827371695179"/>
        </c:manualLayout>
      </c:layout>
      <c:barChart>
        <c:barDir val="col"/>
        <c:grouping val="stacked"/>
        <c:varyColors val="0"/>
        <c:ser>
          <c:idx val="0"/>
          <c:order val="0"/>
          <c:tx>
            <c:strRef>
              <c:f>'3. Ausdruck'!$C$60</c:f>
              <c:strCache>
                <c:ptCount val="1"/>
                <c:pt idx="0">
                  <c:v>Energiekosten/Arbeitspreis</c:v>
                </c:pt>
              </c:strCache>
            </c:strRef>
          </c:tx>
          <c:spPr>
            <a:pattFill prst="ltDnDiag">
              <a:fgClr>
                <a:srgbClr val="c9211e"/>
              </a:fgClr>
              <a:bgClr>
                <a:srgbClr val="ffffff"/>
              </a:bgClr>
            </a:pattFill>
            <a:ln w="0">
              <a:solidFill>
                <a:srgbClr val="4472c4"/>
              </a:solidFill>
            </a:ln>
          </c:spPr>
          <c:invertIfNegative val="0"/>
          <c:dLbls>
            <c:txPr>
              <a:bodyPr wrap="square"/>
              <a:lstStyle/>
              <a:p>
                <a:pPr>
                  <a:defRPr b="0" sz="1000" spc="-1" strike="noStrike">
                    <a:solidFill>
                      <a:srgbClr val="000000"/>
                    </a:solidFill>
                    <a:latin typeface="Arial"/>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0"/>
              </c:ext>
            </c:extLst>
          </c:dLbls>
          <c:cat>
            <c:strRef>
              <c:f>'3. Ausdruck'!$D$59:$E$59</c:f>
              <c:strCache>
                <c:ptCount val="2"/>
                <c:pt idx="0">
                  <c:v>1. Ihre Bestandsanlage</c:v>
                </c:pt>
                <c:pt idx="1">
                  <c:v>2. Ihre gewünschte Neuanlage</c:v>
                </c:pt>
              </c:strCache>
            </c:strRef>
          </c:cat>
          <c:val>
            <c:numRef>
              <c:f>'3. Ausdruck'!$D$60:$E$60</c:f>
              <c:numCache>
                <c:formatCode>General</c:formatCode>
                <c:ptCount val="2"/>
                <c:pt idx="0">
                  <c:v>0</c:v>
                </c:pt>
                <c:pt idx="1">
                  <c:v>0</c:v>
                </c:pt>
              </c:numCache>
            </c:numRef>
          </c:val>
        </c:ser>
        <c:ser>
          <c:idx val="1"/>
          <c:order val="1"/>
          <c:tx>
            <c:strRef>
              <c:f>'3. Ausdruck'!$C$61</c:f>
              <c:strCache>
                <c:ptCount val="1"/>
                <c:pt idx="0">
                  <c:v>CO2-Steuer</c:v>
                </c:pt>
              </c:strCache>
            </c:strRef>
          </c:tx>
          <c:spPr>
            <a:pattFill prst="ltUpDiag">
              <a:fgClr>
                <a:srgbClr val="808080"/>
              </a:fgClr>
              <a:bgClr>
                <a:srgbClr val="ffffff"/>
              </a:bgClr>
            </a:pattFill>
            <a:ln w="0">
              <a:solidFill>
                <a:srgbClr val="4472c4"/>
              </a:solidFill>
            </a:ln>
          </c:spPr>
          <c:invertIfNegative val="0"/>
          <c:dLbls>
            <c:txPr>
              <a:bodyPr wrap="square"/>
              <a:lstStyle/>
              <a:p>
                <a:pPr>
                  <a:defRPr b="0" sz="1000" spc="-1" strike="noStrike">
                    <a:solidFill>
                      <a:srgbClr val="000000"/>
                    </a:solidFill>
                    <a:latin typeface="Arial"/>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0"/>
              </c:ext>
            </c:extLst>
          </c:dLbls>
          <c:cat>
            <c:strRef>
              <c:f>'3. Ausdruck'!$D$59:$E$59</c:f>
              <c:strCache>
                <c:ptCount val="2"/>
                <c:pt idx="0">
                  <c:v>1. Ihre Bestandsanlage</c:v>
                </c:pt>
                <c:pt idx="1">
                  <c:v>2. Ihre gewünschte Neuanlage</c:v>
                </c:pt>
              </c:strCache>
            </c:strRef>
          </c:cat>
          <c:val>
            <c:numRef>
              <c:f>'3. Ausdruck'!$D$61:$E$61</c:f>
              <c:numCache>
                <c:formatCode>General</c:formatCode>
                <c:ptCount val="2"/>
                <c:pt idx="0">
                  <c:v>0</c:v>
                </c:pt>
                <c:pt idx="1">
                  <c:v>0</c:v>
                </c:pt>
              </c:numCache>
            </c:numRef>
          </c:val>
        </c:ser>
        <c:ser>
          <c:idx val="2"/>
          <c:order val="2"/>
          <c:tx>
            <c:strRef>
              <c:f>'3. Ausdruck'!$C$62</c:f>
              <c:strCache>
                <c:ptCount val="1"/>
                <c:pt idx="0">
                  <c:v>Betrieb, Wartung, Instandsetzung, ggf. Grundpreis</c:v>
                </c:pt>
              </c:strCache>
            </c:strRef>
          </c:tx>
          <c:spPr>
            <a:pattFill prst="openDmnd">
              <a:fgClr>
                <a:srgbClr val="ffd320"/>
              </a:fgClr>
              <a:bgClr>
                <a:srgbClr val="ffffff"/>
              </a:bgClr>
            </a:pattFill>
            <a:ln w="0">
              <a:solidFill>
                <a:srgbClr val="4472c4"/>
              </a:solidFill>
            </a:ln>
          </c:spPr>
          <c:invertIfNegative val="0"/>
          <c:dLbls>
            <c:txPr>
              <a:bodyPr wrap="square"/>
              <a:lstStyle/>
              <a:p>
                <a:pPr>
                  <a:defRPr b="0" sz="1000" spc="-1" strike="noStrike">
                    <a:solidFill>
                      <a:srgbClr val="000000"/>
                    </a:solidFill>
                    <a:latin typeface="Arial"/>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0"/>
              </c:ext>
            </c:extLst>
          </c:dLbls>
          <c:cat>
            <c:strRef>
              <c:f>'3. Ausdruck'!$D$59:$E$59</c:f>
              <c:strCache>
                <c:ptCount val="2"/>
                <c:pt idx="0">
                  <c:v>1. Ihre Bestandsanlage</c:v>
                </c:pt>
                <c:pt idx="1">
                  <c:v>2. Ihre gewünschte Neuanlage</c:v>
                </c:pt>
              </c:strCache>
            </c:strRef>
          </c:cat>
          <c:val>
            <c:numRef>
              <c:f>'3. Ausdruck'!$D$62:$E$62</c:f>
              <c:numCache>
                <c:formatCode>General</c:formatCode>
                <c:ptCount val="2"/>
                <c:pt idx="0">
                  <c:v>0</c:v>
                </c:pt>
                <c:pt idx="1">
                  <c:v>0</c:v>
                </c:pt>
              </c:numCache>
            </c:numRef>
          </c:val>
        </c:ser>
        <c:ser>
          <c:idx val="3"/>
          <c:order val="3"/>
          <c:tx>
            <c:strRef>
              <c:f>'3. Ausdruck'!$C$63</c:f>
              <c:strCache>
                <c:ptCount val="1"/>
                <c:pt idx="0">
                  <c:v>Investitionskosten, abgeschrieben auf 20 Jahre</c:v>
                </c:pt>
              </c:strCache>
            </c:strRef>
          </c:tx>
          <c:spPr>
            <a:pattFill prst="openDmnd">
              <a:fgClr>
                <a:srgbClr val="579d1c"/>
              </a:fgClr>
              <a:bgClr>
                <a:srgbClr val="ffffff"/>
              </a:bgClr>
            </a:pattFill>
            <a:ln w="0">
              <a:solidFill>
                <a:srgbClr val="4472c4"/>
              </a:solidFill>
            </a:ln>
          </c:spPr>
          <c:invertIfNegative val="0"/>
          <c:dLbls>
            <c:txPr>
              <a:bodyPr wrap="square"/>
              <a:lstStyle/>
              <a:p>
                <a:pPr>
                  <a:defRPr b="0" sz="1000" spc="-1" strike="noStrike">
                    <a:solidFill>
                      <a:srgbClr val="000000"/>
                    </a:solidFill>
                    <a:latin typeface="Arial"/>
                  </a:defRPr>
                </a:pPr>
              </a:p>
            </c:txPr>
            <c:dLblPos val="ctr"/>
            <c:showLegendKey val="0"/>
            <c:showVal val="0"/>
            <c:showCatName val="0"/>
            <c:showSerName val="0"/>
            <c:showPercent val="0"/>
            <c:separator> </c:separator>
            <c:showLeaderLines val="0"/>
            <c:extLst>
              <c:ext xmlns:c15="http://schemas.microsoft.com/office/drawing/2012/chart" uri="{CE6537A1-D6FC-4f65-9D91-7224C49458BB}">
                <c15:showLeaderLines val="0"/>
              </c:ext>
            </c:extLst>
          </c:dLbls>
          <c:cat>
            <c:strRef>
              <c:f>'3. Ausdruck'!$D$59:$E$59</c:f>
              <c:strCache>
                <c:ptCount val="2"/>
                <c:pt idx="0">
                  <c:v>1. Ihre Bestandsanlage</c:v>
                </c:pt>
                <c:pt idx="1">
                  <c:v>2. Ihre gewünschte Neuanlage</c:v>
                </c:pt>
              </c:strCache>
            </c:strRef>
          </c:cat>
          <c:val>
            <c:numRef>
              <c:f>'3. Ausdruck'!$D$63:$E$63</c:f>
              <c:numCache>
                <c:formatCode>General</c:formatCode>
                <c:ptCount val="2"/>
                <c:pt idx="0">
                  <c:v>0</c:v>
                </c:pt>
                <c:pt idx="1">
                  <c:v>0</c:v>
                </c:pt>
              </c:numCache>
            </c:numRef>
          </c:val>
        </c:ser>
        <c:gapWidth val="100"/>
        <c:overlap val="100"/>
        <c:axId val="98391400"/>
        <c:axId val="37534589"/>
      </c:barChart>
      <c:catAx>
        <c:axId val="98391400"/>
        <c:scaling>
          <c:orientation val="minMax"/>
        </c:scaling>
        <c:delete val="0"/>
        <c:axPos val="b"/>
        <c:numFmt formatCode="General" sourceLinked="0"/>
        <c:majorTickMark val="out"/>
        <c:minorTickMark val="none"/>
        <c:tickLblPos val="nextTo"/>
        <c:spPr>
          <a:ln w="6480">
            <a:solidFill>
              <a:srgbClr val="b3b3b3"/>
            </a:solidFill>
            <a:round/>
          </a:ln>
        </c:spPr>
        <c:txPr>
          <a:bodyPr/>
          <a:lstStyle/>
          <a:p>
            <a:pPr>
              <a:defRPr b="0" sz="800" spc="-1" strike="noStrike">
                <a:solidFill>
                  <a:srgbClr val="000000"/>
                </a:solidFill>
                <a:latin typeface="Century Gothic"/>
              </a:defRPr>
            </a:pPr>
          </a:p>
        </c:txPr>
        <c:crossAx val="37534589"/>
        <c:crosses val="autoZero"/>
        <c:auto val="1"/>
        <c:lblAlgn val="ctr"/>
        <c:lblOffset val="100"/>
        <c:noMultiLvlLbl val="0"/>
      </c:catAx>
      <c:valAx>
        <c:axId val="37534589"/>
        <c:scaling>
          <c:orientation val="minMax"/>
        </c:scaling>
        <c:delete val="0"/>
        <c:axPos val="l"/>
        <c:majorGridlines>
          <c:spPr>
            <a:ln w="6480">
              <a:solidFill>
                <a:srgbClr val="b3b3b3"/>
              </a:solidFill>
              <a:round/>
            </a:ln>
          </c:spPr>
        </c:majorGridlines>
        <c:title>
          <c:tx>
            <c:rich>
              <a:bodyPr rot="-5400000"/>
              <a:lstStyle/>
              <a:p>
                <a:pPr>
                  <a:defRPr b="0" lang="de-DE" sz="900" spc="-1" strike="noStrike">
                    <a:solidFill>
                      <a:srgbClr val="000000"/>
                    </a:solidFill>
                    <a:latin typeface="Arial"/>
                  </a:defRPr>
                </a:pPr>
                <a:r>
                  <a:rPr b="0" lang="de-DE" sz="900" spc="-1" strike="noStrike">
                    <a:solidFill>
                      <a:srgbClr val="000000"/>
                    </a:solidFill>
                    <a:latin typeface="Arial"/>
                  </a:rPr>
                  <a:t>€/Jahr</a:t>
                </a:r>
              </a:p>
            </c:rich>
          </c:tx>
          <c:layout>
            <c:manualLayout>
              <c:xMode val="edge"/>
              <c:yMode val="edge"/>
              <c:x val="0.0228113440197287"/>
              <c:y val="0.386858475894246"/>
            </c:manualLayout>
          </c:layout>
          <c:overlay val="0"/>
          <c:spPr>
            <a:noFill/>
            <a:ln w="0">
              <a:noFill/>
            </a:ln>
          </c:spPr>
        </c:title>
        <c:numFmt formatCode="#,##0.00&quot; €&quot;" sourceLinked="0"/>
        <c:majorTickMark val="out"/>
        <c:minorTickMark val="none"/>
        <c:tickLblPos val="nextTo"/>
        <c:spPr>
          <a:ln w="6480">
            <a:solidFill>
              <a:srgbClr val="b3b3b3"/>
            </a:solidFill>
            <a:round/>
          </a:ln>
        </c:spPr>
        <c:txPr>
          <a:bodyPr/>
          <a:lstStyle/>
          <a:p>
            <a:pPr>
              <a:defRPr b="0" sz="800" spc="-1" strike="noStrike">
                <a:solidFill>
                  <a:srgbClr val="000000"/>
                </a:solidFill>
                <a:latin typeface="Century Gothic"/>
              </a:defRPr>
            </a:pPr>
          </a:p>
        </c:txPr>
        <c:crossAx val="98391400"/>
        <c:crosses val="autoZero"/>
        <c:crossBetween val="between"/>
      </c:valAx>
      <c:spPr>
        <a:noFill/>
        <a:ln w="0">
          <a:solidFill>
            <a:srgbClr val="b3b3b3"/>
          </a:solidFill>
        </a:ln>
      </c:spPr>
    </c:plotArea>
    <c:legend>
      <c:legendPos val="r"/>
      <c:layout>
        <c:manualLayout>
          <c:xMode val="edge"/>
          <c:yMode val="edge"/>
          <c:x val="0.728704093766202"/>
          <c:y val="0.10408747482725"/>
          <c:w val="0.269079093218138"/>
          <c:h val="0.662846039443665"/>
        </c:manualLayout>
      </c:layout>
      <c:overlay val="0"/>
      <c:spPr>
        <a:noFill/>
        <a:ln w="0">
          <a:noFill/>
        </a:ln>
      </c:spPr>
      <c:txPr>
        <a:bodyPr/>
        <a:lstStyle/>
        <a:p>
          <a:pPr>
            <a:defRPr b="0" sz="800" spc="-1" strike="noStrike">
              <a:solidFill>
                <a:srgbClr val="000000"/>
              </a:solidFill>
              <a:latin typeface="Century Gothic"/>
            </a:defRPr>
          </a:pPr>
        </a:p>
      </c:txPr>
    </c:legend>
    <c:plotVisOnly val="1"/>
    <c:dispBlanksAs val="gap"/>
  </c:chart>
  <c:spPr>
    <a:solidFill>
      <a:srgbClr val="ffffff"/>
    </a:solid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de-DE" sz="800" spc="-1" strike="noStrike">
                <a:solidFill>
                  <a:srgbClr val="000000"/>
                </a:solidFill>
                <a:latin typeface="Century Gothic"/>
              </a:defRPr>
            </a:pPr>
            <a:r>
              <a:rPr b="0" lang="de-DE" sz="800" spc="-1" strike="noStrike">
                <a:solidFill>
                  <a:srgbClr val="000000"/>
                </a:solidFill>
                <a:latin typeface="Century Gothic"/>
              </a:rPr>
              <a:t>Ihre gewünschte Neuanlage</a:t>
            </a:r>
          </a:p>
        </c:rich>
      </c:tx>
      <c:overlay val="0"/>
      <c:spPr>
        <a:noFill/>
        <a:ln w="0">
          <a:noFill/>
        </a:ln>
      </c:spPr>
    </c:title>
    <c:autoTitleDeleted val="0"/>
    <c:plotArea>
      <c:layout>
        <c:manualLayout>
          <c:layoutTarget val="inner"/>
          <c:xMode val="edge"/>
          <c:yMode val="edge"/>
          <c:x val="0.00213187147860515"/>
          <c:y val="0.279228416843096"/>
          <c:w val="0.467184406882899"/>
          <c:h val="0.71959538932016"/>
        </c:manualLayout>
      </c:layout>
      <c:pieChart>
        <c:varyColors val="1"/>
        <c:ser>
          <c:idx val="0"/>
          <c:order val="0"/>
          <c:spPr>
            <a:solidFill>
              <a:srgbClr val="ff4000"/>
            </a:solidFill>
            <a:ln w="0">
              <a:noFill/>
            </a:ln>
          </c:spPr>
          <c:explosion val="0"/>
          <c:dPt>
            <c:idx val="0"/>
            <c:spPr>
              <a:solidFill>
                <a:srgbClr val="1f4e79"/>
              </a:solidFill>
              <a:ln w="12600">
                <a:solidFill>
                  <a:srgbClr val="ffffff"/>
                </a:solidFill>
                <a:round/>
              </a:ln>
            </c:spPr>
          </c:dPt>
          <c:dPt>
            <c:idx val="1"/>
            <c:spPr>
              <a:solidFill>
                <a:srgbClr val="ff0000"/>
              </a:solidFill>
              <a:ln w="15840">
                <a:solidFill>
                  <a:srgbClr val="ffffff"/>
                </a:solidFill>
                <a:round/>
              </a:ln>
            </c:spPr>
          </c:dPt>
          <c:dPt>
            <c:idx val="2"/>
            <c:spPr>
              <a:solidFill>
                <a:srgbClr val="ffd320"/>
              </a:solidFill>
              <a:ln w="15840">
                <a:solidFill>
                  <a:srgbClr val="ffffff"/>
                </a:solidFill>
                <a:round/>
              </a:ln>
            </c:spPr>
          </c:dPt>
          <c:dPt>
            <c:idx val="3"/>
            <c:spPr>
              <a:solidFill>
                <a:srgbClr val="579d1c"/>
              </a:solidFill>
              <a:ln w="15840">
                <a:solidFill>
                  <a:srgbClr val="ffffff"/>
                </a:solidFill>
                <a:round/>
              </a:ln>
            </c:spPr>
          </c:dPt>
          <c:dLbls>
            <c:dLbl>
              <c:idx val="0"/>
              <c:txPr>
                <a:bodyPr wrap="square"/>
                <a:lstStyle/>
                <a:p>
                  <a:pPr>
                    <a:defRPr b="0" sz="1000" spc="-1" strike="noStrike">
                      <a:solidFill>
                        <a:srgbClr val="000000"/>
                      </a:solidFill>
                      <a:latin typeface="Arial"/>
                    </a:defRPr>
                  </a:pPr>
                </a:p>
              </c:txPr>
              <c:dLblPos val="bestFit"/>
              <c:showLegendKey val="0"/>
              <c:showVal val="0"/>
              <c:showCatName val="0"/>
              <c:showSerName val="0"/>
              <c:showPercent val="0"/>
              <c:separator> </c:separator>
            </c:dLbl>
            <c:dLbl>
              <c:idx val="1"/>
              <c:txPr>
                <a:bodyPr wrap="square"/>
                <a:lstStyle/>
                <a:p>
                  <a:pPr>
                    <a:defRPr b="0" sz="1000" spc="-1" strike="noStrike">
                      <a:solidFill>
                        <a:srgbClr val="000000"/>
                      </a:solidFill>
                      <a:latin typeface="Arial"/>
                    </a:defRPr>
                  </a:pPr>
                </a:p>
              </c:txPr>
              <c:dLblPos val="bestFit"/>
              <c:showLegendKey val="0"/>
              <c:showVal val="0"/>
              <c:showCatName val="0"/>
              <c:showSerName val="0"/>
              <c:showPercent val="0"/>
              <c:separator> </c:separator>
            </c:dLbl>
            <c:dLbl>
              <c:idx val="2"/>
              <c:txPr>
                <a:bodyPr wrap="square"/>
                <a:lstStyle/>
                <a:p>
                  <a:pPr>
                    <a:defRPr b="0" sz="1000" spc="-1" strike="noStrike">
                      <a:solidFill>
                        <a:srgbClr val="000000"/>
                      </a:solidFill>
                      <a:latin typeface="Arial"/>
                    </a:defRPr>
                  </a:pPr>
                </a:p>
              </c:txPr>
              <c:dLblPos val="bestFit"/>
              <c:showLegendKey val="0"/>
              <c:showVal val="0"/>
              <c:showCatName val="0"/>
              <c:showSerName val="0"/>
              <c:showPercent val="0"/>
              <c:separator> </c:separator>
            </c:dLbl>
            <c:dLbl>
              <c:idx val="3"/>
              <c:txPr>
                <a:bodyPr wrap="square"/>
                <a:lstStyle/>
                <a:p>
                  <a:pPr>
                    <a:defRPr b="0" sz="1000" spc="-1" strike="noStrike">
                      <a:solidFill>
                        <a:srgbClr val="000000"/>
                      </a:solidFill>
                      <a:latin typeface="Arial"/>
                    </a:defRPr>
                  </a:pPr>
                </a:p>
              </c:txPr>
              <c:dLblPos val="bestFit"/>
              <c:showLegendKey val="0"/>
              <c:showVal val="0"/>
              <c:showCatName val="0"/>
              <c:showSerName val="0"/>
              <c:showPercent val="0"/>
              <c:separator> </c:separator>
            </c:dLbl>
            <c:txPr>
              <a:bodyPr wrap="square"/>
              <a:lstStyle/>
              <a:p>
                <a:pPr>
                  <a:defRPr b="0" sz="1000" spc="-1" strike="noStrike">
                    <a:solidFill>
                      <a:srgbClr val="000000"/>
                    </a:solidFill>
                    <a:latin typeface="Arial"/>
                  </a:defRPr>
                </a:pPr>
              </a:p>
            </c:txPr>
            <c:dLblPos val="bestFit"/>
            <c:showLegendKey val="0"/>
            <c:showVal val="0"/>
            <c:showCatName val="0"/>
            <c:showSerName val="0"/>
            <c:showPercent val="0"/>
            <c:separator> </c:separator>
            <c:showLeaderLines val="0"/>
          </c:dLbls>
          <c:cat>
            <c:strRef>
              <c:f>'(Rechner)'!$N$6:$Q$6</c:f>
              <c:strCache>
                <c:ptCount val="4"/>
                <c:pt idx="0">
                  <c:v>- Bitte auswählen -</c:v>
                </c:pt>
                <c:pt idx="1">
                  <c:v>- Bitte auswählen -</c:v>
                </c:pt>
                <c:pt idx="2">
                  <c:v>- Bitte auswählen -</c:v>
                </c:pt>
                <c:pt idx="3">
                  <c:v>- Bitte auswählen -</c:v>
                </c:pt>
              </c:strCache>
            </c:strRef>
          </c:cat>
          <c:val>
            <c:numRef>
              <c:f>'(Rechner)'!$N$9:$Q$9</c:f>
              <c:numCache>
                <c:formatCode>General</c:formatCode>
                <c:ptCount val="4"/>
                <c:pt idx="0">
                  <c:v>0</c:v>
                </c:pt>
                <c:pt idx="1">
                  <c:v>0</c:v>
                </c:pt>
                <c:pt idx="2">
                  <c:v>0</c:v>
                </c:pt>
                <c:pt idx="3">
                  <c:v>0</c:v>
                </c:pt>
              </c:numCache>
            </c:numRef>
          </c:val>
        </c:ser>
        <c:firstSliceAng val="0"/>
      </c:pieChart>
      <c:spPr>
        <a:noFill/>
        <a:ln w="0">
          <a:noFill/>
        </a:ln>
      </c:spPr>
    </c:plotArea>
    <c:legend>
      <c:legendPos val="r"/>
      <c:layout>
        <c:manualLayout>
          <c:xMode val="edge"/>
          <c:yMode val="edge"/>
          <c:x val="0.539024747400791"/>
          <c:y val="0.187598647125141"/>
          <c:w val="0.460975252599209"/>
          <c:h val="0.81217587373168"/>
        </c:manualLayout>
      </c:layout>
      <c:overlay val="0"/>
      <c:spPr>
        <a:noFill/>
        <a:ln w="0">
          <a:noFill/>
        </a:ln>
      </c:spPr>
      <c:txPr>
        <a:bodyPr/>
        <a:lstStyle/>
        <a:p>
          <a:pPr>
            <a:defRPr b="0" sz="800" spc="-1" strike="noStrike">
              <a:solidFill>
                <a:srgbClr val="000000"/>
              </a:solidFill>
              <a:latin typeface="Century Gothic"/>
            </a:defRPr>
          </a:pPr>
        </a:p>
      </c:txPr>
    </c:legend>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44106196949391"/>
          <c:y val="0.037520583392143"/>
          <c:w val="0.827557597804582"/>
          <c:h val="0.646671371442014"/>
        </c:manualLayout>
      </c:layout>
      <c:barChart>
        <c:barDir val="col"/>
        <c:grouping val="clustered"/>
        <c:varyColors val="0"/>
        <c:ser>
          <c:idx val="0"/>
          <c:order val="0"/>
          <c:tx>
            <c:strRef>
              <c:f>'(Rechner)'!$K$4</c:f>
              <c:strCache>
                <c:ptCount val="1"/>
                <c:pt idx="0">
                  <c:v>1. Ihre Bestandsanlage</c:v>
                </c:pt>
              </c:strCache>
            </c:strRef>
          </c:tx>
          <c:spPr>
            <a:pattFill prst="openDmnd">
              <a:fgClr>
                <a:srgbClr val="004586"/>
              </a:fgClr>
              <a:bgClr>
                <a:srgbClr val="ffffff"/>
              </a:bgClr>
            </a:pattFill>
            <a:ln w="0">
              <a:solidFill>
                <a:srgbClr val="4472c4"/>
              </a:solidFill>
            </a:ln>
          </c:spPr>
          <c:invertIfNegative val="0"/>
          <c:dLbls>
            <c:txPr>
              <a:bodyPr wrap="square"/>
              <a:lstStyle/>
              <a:p>
                <a:pPr>
                  <a:defRPr b="0" sz="1000" spc="-1" strike="noStrike">
                    <a:solidFill>
                      <a:srgbClr val="000000"/>
                    </a:solidFill>
                    <a:latin typeface="Arial"/>
                  </a:defRPr>
                </a:pPr>
              </a:p>
            </c:txPr>
            <c:dLblPos val="outEnd"/>
            <c:showLegendKey val="0"/>
            <c:showVal val="0"/>
            <c:showCatName val="0"/>
            <c:showSerName val="0"/>
            <c:showPercent val="0"/>
            <c:separator> </c:separator>
            <c:showLeaderLines val="0"/>
            <c:extLst>
              <c:ext xmlns:c15="http://schemas.microsoft.com/office/drawing/2012/chart" uri="{CE6537A1-D6FC-4f65-9D91-7224C49458BB}">
                <c15:showLeaderLines val="0"/>
              </c:ext>
            </c:extLst>
          </c:dLbls>
          <c:val>
            <c:numRef>
              <c:f>'(Rechner)'!$K$310:$K$349</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tx>
            <c:strRef>
              <c:f>'(Rechner)'!$S$4</c:f>
              <c:strCache>
                <c:ptCount val="1"/>
                <c:pt idx="0">
                  <c:v>2. Ihre neue Anlage</c:v>
                </c:pt>
              </c:strCache>
            </c:strRef>
          </c:tx>
          <c:spPr>
            <a:pattFill prst="ltDnDiag">
              <a:fgClr>
                <a:srgbClr val="ff420e"/>
              </a:fgClr>
              <a:bgClr>
                <a:srgbClr val="ffffff"/>
              </a:bgClr>
            </a:pattFill>
            <a:ln w="0">
              <a:solidFill>
                <a:srgbClr val="4472c4"/>
              </a:solidFill>
            </a:ln>
          </c:spPr>
          <c:invertIfNegative val="0"/>
          <c:dLbls>
            <c:txPr>
              <a:bodyPr wrap="square"/>
              <a:lstStyle/>
              <a:p>
                <a:pPr>
                  <a:defRPr b="0" sz="1000" spc="-1" strike="noStrike">
                    <a:solidFill>
                      <a:srgbClr val="000000"/>
                    </a:solidFill>
                    <a:latin typeface="Arial"/>
                  </a:defRPr>
                </a:pPr>
              </a:p>
            </c:txPr>
            <c:dLblPos val="outEnd"/>
            <c:showLegendKey val="0"/>
            <c:showVal val="0"/>
            <c:showCatName val="0"/>
            <c:showSerName val="0"/>
            <c:showPercent val="0"/>
            <c:separator> </c:separator>
            <c:showLeaderLines val="0"/>
            <c:extLst>
              <c:ext xmlns:c15="http://schemas.microsoft.com/office/drawing/2012/chart" uri="{CE6537A1-D6FC-4f65-9D91-7224C49458BB}">
                <c15:showLeaderLines val="0"/>
              </c:ext>
            </c:extLst>
          </c:dLbls>
          <c:val>
            <c:numRef>
              <c:f>'(Rechner)'!$S$310:$S$349</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gapWidth val="100"/>
        <c:overlap val="0"/>
        <c:axId val="65360287"/>
        <c:axId val="52394910"/>
      </c:barChart>
      <c:catAx>
        <c:axId val="65360287"/>
        <c:scaling>
          <c:orientation val="minMax"/>
        </c:scaling>
        <c:delete val="0"/>
        <c:axPos val="b"/>
        <c:title>
          <c:tx>
            <c:rich>
              <a:bodyPr rot="0"/>
              <a:lstStyle/>
              <a:p>
                <a:pPr>
                  <a:defRPr b="0" lang="de-DE" sz="900" spc="-1" strike="noStrike">
                    <a:solidFill>
                      <a:srgbClr val="000000"/>
                    </a:solidFill>
                    <a:latin typeface="Century Gothic"/>
                  </a:defRPr>
                </a:pPr>
                <a:r>
                  <a:rPr b="0" lang="de-DE" sz="900" spc="-1" strike="noStrike">
                    <a:solidFill>
                      <a:srgbClr val="000000"/>
                    </a:solidFill>
                    <a:latin typeface="Century Gothic"/>
                  </a:rPr>
                  <a:t>Jahre ab jetzt</a:t>
                </a:r>
              </a:p>
            </c:rich>
          </c:tx>
          <c:overlay val="0"/>
          <c:spPr>
            <a:noFill/>
            <a:ln w="0">
              <a:noFill/>
            </a:ln>
          </c:spPr>
        </c:title>
        <c:numFmt formatCode="General" sourceLinked="0"/>
        <c:majorTickMark val="out"/>
        <c:minorTickMark val="none"/>
        <c:tickLblPos val="nextTo"/>
        <c:spPr>
          <a:ln w="6480">
            <a:solidFill>
              <a:srgbClr val="b3b3b3"/>
            </a:solidFill>
            <a:round/>
          </a:ln>
        </c:spPr>
        <c:txPr>
          <a:bodyPr/>
          <a:lstStyle/>
          <a:p>
            <a:pPr>
              <a:defRPr b="0" sz="1000" spc="-1" strike="noStrike">
                <a:solidFill>
                  <a:srgbClr val="000000"/>
                </a:solidFill>
                <a:latin typeface="Century Gothic"/>
              </a:defRPr>
            </a:pPr>
          </a:p>
        </c:txPr>
        <c:crossAx val="52394910"/>
        <c:crossesAt val="0"/>
        <c:auto val="1"/>
        <c:lblAlgn val="ctr"/>
        <c:lblOffset val="100"/>
        <c:noMultiLvlLbl val="0"/>
      </c:catAx>
      <c:valAx>
        <c:axId val="52394910"/>
        <c:scaling>
          <c:orientation val="minMax"/>
        </c:scaling>
        <c:delete val="0"/>
        <c:axPos val="l"/>
        <c:majorGridlines>
          <c:spPr>
            <a:ln w="6480">
              <a:solidFill>
                <a:srgbClr val="b3b3b3"/>
              </a:solidFill>
              <a:round/>
            </a:ln>
          </c:spPr>
        </c:majorGridlines>
        <c:numFmt formatCode="#,##0&quot; €&quot;" sourceLinked="0"/>
        <c:majorTickMark val="out"/>
        <c:minorTickMark val="none"/>
        <c:tickLblPos val="nextTo"/>
        <c:spPr>
          <a:ln w="6480">
            <a:solidFill>
              <a:srgbClr val="b3b3b3"/>
            </a:solidFill>
            <a:round/>
          </a:ln>
        </c:spPr>
        <c:txPr>
          <a:bodyPr/>
          <a:lstStyle/>
          <a:p>
            <a:pPr>
              <a:defRPr b="0" sz="1000" spc="-1" strike="noStrike">
                <a:solidFill>
                  <a:srgbClr val="000000"/>
                </a:solidFill>
                <a:latin typeface="Century Gothic"/>
              </a:defRPr>
            </a:pPr>
          </a:p>
        </c:txPr>
        <c:crossAx val="65360287"/>
        <c:crossesAt val="0"/>
        <c:crossBetween val="between"/>
      </c:valAx>
      <c:spPr>
        <a:noFill/>
        <a:ln w="0">
          <a:solidFill>
            <a:srgbClr val="b3b3b3"/>
          </a:solidFill>
        </a:ln>
      </c:spPr>
    </c:plotArea>
    <c:legend>
      <c:legendPos val="r"/>
      <c:layout>
        <c:manualLayout>
          <c:xMode val="edge"/>
          <c:yMode val="edge"/>
          <c:x val="0.258423287732596"/>
          <c:y val="0.841085720106401"/>
          <c:w val="0.442463039170858"/>
          <c:h val="0.0967257964875121"/>
        </c:manualLayout>
      </c:layout>
      <c:overlay val="0"/>
      <c:spPr>
        <a:noFill/>
        <a:ln w="0">
          <a:noFill/>
        </a:ln>
      </c:spPr>
      <c:txPr>
        <a:bodyPr/>
        <a:lstStyle/>
        <a:p>
          <a:pPr>
            <a:defRPr b="0" sz="1000" spc="-1" strike="noStrike">
              <a:solidFill>
                <a:srgbClr val="000000"/>
              </a:solidFill>
              <a:latin typeface="Century Gothic"/>
            </a:defRPr>
          </a:pPr>
        </a:p>
      </c:txPr>
    </c:legend>
    <c:plotVisOnly val="1"/>
    <c:dispBlanksAs val="gap"/>
  </c:chart>
  <c:spPr>
    <a:solidFill>
      <a:srgbClr val="ffffff"/>
    </a:solid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de-DE" sz="900" spc="-1" strike="noStrike">
                <a:solidFill>
                  <a:srgbClr val="595959"/>
                </a:solidFill>
                <a:latin typeface="Century Gothic"/>
              </a:defRPr>
            </a:pPr>
            <a:r>
              <a:rPr b="0" lang="de-DE" sz="900" spc="-1" strike="noStrike">
                <a:solidFill>
                  <a:srgbClr val="595959"/>
                </a:solidFill>
                <a:latin typeface="Century Gothic"/>
              </a:rPr>
              <a:t>Ihre Bestandsanlage</a:t>
            </a:r>
          </a:p>
        </c:rich>
      </c:tx>
      <c:overlay val="0"/>
      <c:spPr>
        <a:noFill/>
        <a:ln w="0">
          <a:noFill/>
        </a:ln>
      </c:spPr>
    </c:title>
    <c:autoTitleDeleted val="0"/>
    <c:plotArea>
      <c:layout>
        <c:manualLayout>
          <c:layoutTarget val="inner"/>
          <c:xMode val="edge"/>
          <c:yMode val="edge"/>
          <c:x val="0.092644506741423"/>
          <c:y val="0.266836380467484"/>
          <c:w val="0.493792551061274"/>
          <c:h val="0.729923628789632"/>
        </c:manualLayout>
      </c:layout>
      <c:pieChart>
        <c:varyColors val="1"/>
        <c:ser>
          <c:idx val="0"/>
          <c:order val="0"/>
          <c:spPr>
            <a:solidFill>
              <a:srgbClr val="4472c4"/>
            </a:solidFill>
            <a:ln w="0">
              <a:noFill/>
            </a:ln>
          </c:spPr>
          <c:explosion val="0"/>
          <c:dPt>
            <c:idx val="0"/>
            <c:spPr>
              <a:solidFill>
                <a:srgbClr val="1f4e79"/>
              </a:solidFill>
              <a:ln w="19080">
                <a:solidFill>
                  <a:srgbClr val="ffffff"/>
                </a:solidFill>
                <a:round/>
              </a:ln>
            </c:spPr>
          </c:dPt>
          <c:dPt>
            <c:idx val="1"/>
            <c:spPr>
              <a:solidFill>
                <a:srgbClr val="ff0000"/>
              </a:solidFill>
              <a:ln w="19080">
                <a:solidFill>
                  <a:srgbClr val="ffffff"/>
                </a:solidFill>
                <a:round/>
              </a:ln>
            </c:spPr>
          </c:dPt>
          <c:dPt>
            <c:idx val="2"/>
            <c:spPr>
              <a:solidFill>
                <a:srgbClr val="ffc000"/>
              </a:solidFill>
              <a:ln w="19080">
                <a:solidFill>
                  <a:srgbClr val="ffffff"/>
                </a:solidFill>
                <a:round/>
              </a:ln>
            </c:spPr>
          </c:dPt>
          <c:dPt>
            <c:idx val="3"/>
            <c:spPr>
              <a:solidFill>
                <a:srgbClr val="00b050"/>
              </a:solidFill>
              <a:ln w="19080">
                <a:solidFill>
                  <a:srgbClr val="ffffff"/>
                </a:solidFill>
                <a:round/>
              </a:ln>
            </c:spPr>
          </c:dPt>
          <c:dLbls>
            <c:dLbl>
              <c:idx val="0"/>
              <c:txPr>
                <a:bodyPr wrap="square"/>
                <a:lstStyle/>
                <a:p>
                  <a:pPr>
                    <a:defRPr b="0" sz="1000" spc="-1" strike="noStrike">
                      <a:solidFill>
                        <a:srgbClr val="000000"/>
                      </a:solidFill>
                      <a:latin typeface="Calibri"/>
                    </a:defRPr>
                  </a:pPr>
                </a:p>
              </c:txPr>
              <c:dLblPos val="bestFit"/>
              <c:showLegendKey val="0"/>
              <c:showVal val="0"/>
              <c:showCatName val="0"/>
              <c:showSerName val="0"/>
              <c:showPercent val="0"/>
              <c:separator>; </c:separator>
            </c:dLbl>
            <c:dLbl>
              <c:idx val="1"/>
              <c:txPr>
                <a:bodyPr wrap="square"/>
                <a:lstStyle/>
                <a:p>
                  <a:pPr>
                    <a:defRPr b="0" sz="1000" spc="-1" strike="noStrike">
                      <a:solidFill>
                        <a:srgbClr val="000000"/>
                      </a:solidFill>
                      <a:latin typeface="Calibri"/>
                    </a:defRPr>
                  </a:pPr>
                </a:p>
              </c:txPr>
              <c:dLblPos val="bestFit"/>
              <c:showLegendKey val="0"/>
              <c:showVal val="0"/>
              <c:showCatName val="0"/>
              <c:showSerName val="0"/>
              <c:showPercent val="0"/>
              <c:separator>; </c:separator>
            </c:dLbl>
            <c:dLbl>
              <c:idx val="2"/>
              <c:txPr>
                <a:bodyPr wrap="square"/>
                <a:lstStyle/>
                <a:p>
                  <a:pPr>
                    <a:defRPr b="0" sz="1000" spc="-1" strike="noStrike">
                      <a:solidFill>
                        <a:srgbClr val="000000"/>
                      </a:solidFill>
                      <a:latin typeface="Calibri"/>
                    </a:defRPr>
                  </a:pPr>
                </a:p>
              </c:txPr>
              <c:dLblPos val="bestFit"/>
              <c:showLegendKey val="0"/>
              <c:showVal val="0"/>
              <c:showCatName val="0"/>
              <c:showSerName val="0"/>
              <c:showPercent val="0"/>
              <c:separator>; </c:separator>
            </c:dLbl>
            <c:dLbl>
              <c:idx val="3"/>
              <c:txPr>
                <a:bodyPr wrap="square"/>
                <a:lstStyle/>
                <a:p>
                  <a:pPr>
                    <a:defRPr b="0" sz="1000" spc="-1" strike="noStrike">
                      <a:solidFill>
                        <a:srgbClr val="000000"/>
                      </a:solidFill>
                      <a:latin typeface="Calibri"/>
                    </a:defRPr>
                  </a:pPr>
                </a:p>
              </c:txPr>
              <c:dLblPos val="bestFit"/>
              <c:showLegendKey val="0"/>
              <c:showVal val="0"/>
              <c:showCatName val="0"/>
              <c:showSerName val="0"/>
              <c:showPercent val="0"/>
              <c:separator>; </c:separator>
            </c:dLbl>
            <c:txPr>
              <a:bodyPr wrap="square"/>
              <a:lstStyle/>
              <a:p>
                <a:pPr>
                  <a:defRPr b="0" sz="1000" spc="-1" strike="noStrike">
                    <a:solidFill>
                      <a:srgbClr val="000000"/>
                    </a:solidFill>
                    <a:latin typeface="Calibri"/>
                  </a:defRPr>
                </a:pPr>
              </a:p>
            </c:txPr>
            <c:dLblPos val="bestFit"/>
            <c:showLegendKey val="0"/>
            <c:showVal val="0"/>
            <c:showCatName val="0"/>
            <c:showSerName val="0"/>
            <c:showPercent val="0"/>
            <c:separator>; </c:separator>
            <c:showLeaderLines val="1"/>
          </c:dLbls>
          <c:cat>
            <c:strRef>
              <c:f>'3. Ausdruck'!$C$14:$C$17</c:f>
              <c:strCache>
                <c:ptCount val="4"/>
                <c:pt idx="0">
                  <c:v>- Bitte auswählen -</c:v>
                </c:pt>
                <c:pt idx="1">
                  <c:v/>
                </c:pt>
                <c:pt idx="2">
                  <c:v/>
                </c:pt>
                <c:pt idx="3">
                  <c:v/>
                </c:pt>
              </c:strCache>
            </c:strRef>
          </c:cat>
          <c:val>
            <c:numRef>
              <c:f>'3. Ausdruck'!$D$14:$D$17</c:f>
              <c:numCache>
                <c:formatCode>General</c:formatCode>
                <c:ptCount val="4"/>
                <c:pt idx="0">
                  <c:v>0</c:v>
                </c:pt>
              </c:numCache>
            </c:numRef>
          </c:val>
        </c:ser>
        <c:firstSliceAng val="0"/>
      </c:pieChart>
      <c:spPr>
        <a:noFill/>
        <a:ln w="0">
          <a:noFill/>
        </a:ln>
      </c:spPr>
    </c:plotArea>
    <c:legend>
      <c:legendPos val="b"/>
      <c:layout>
        <c:manualLayout>
          <c:xMode val="edge"/>
          <c:yMode val="edge"/>
          <c:x val="0.570409573268503"/>
          <c:y val="0.173089457567804"/>
          <c:w val="0.421801412492647"/>
          <c:h val="0.804189664477475"/>
        </c:manualLayout>
      </c:layout>
      <c:overlay val="0"/>
      <c:spPr>
        <a:noFill/>
        <a:ln w="0">
          <a:noFill/>
        </a:ln>
      </c:spPr>
      <c:txPr>
        <a:bodyPr/>
        <a:lstStyle/>
        <a:p>
          <a:pPr>
            <a:defRPr b="0" sz="800" spc="-1" strike="noStrike">
              <a:solidFill>
                <a:srgbClr val="595959"/>
              </a:solidFill>
              <a:latin typeface="Century Gothic"/>
            </a:defRPr>
          </a:pPr>
        </a:p>
      </c:txPr>
    </c:legend>
    <c:plotVisOnly val="1"/>
    <c:dispBlanksAs val="gap"/>
  </c:chart>
  <c:spPr>
    <a:noFill/>
    <a:ln w="9360">
      <a:solidFill>
        <a:srgbClr val="d9d9d9"/>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30901153726224"/>
          <c:y val="0.146912531845202"/>
          <c:w val="0.842344870595572"/>
          <c:h val="0.545917748392576"/>
        </c:manualLayout>
      </c:layout>
      <c:lineChart>
        <c:grouping val="standard"/>
        <c:varyColors val="0"/>
        <c:ser>
          <c:idx val="0"/>
          <c:order val="0"/>
          <c:tx>
            <c:strRef>
              <c:f>"Kosten Bestand"</c:f>
              <c:strCache>
                <c:ptCount val="1"/>
                <c:pt idx="0">
                  <c:v>Kosten Bestand</c:v>
                </c:pt>
              </c:strCache>
            </c:strRef>
          </c:tx>
          <c:spPr>
            <a:solidFill>
              <a:srgbClr val="ed7d31"/>
            </a:solidFill>
            <a:ln cap="rnd" w="28440">
              <a:solidFill>
                <a:srgbClr val="ed7d31"/>
              </a:solidFill>
              <a:round/>
            </a:ln>
          </c:spPr>
          <c:marker>
            <c:symbol val="none"/>
          </c:marker>
          <c:dLbls>
            <c:txPr>
              <a:bodyPr wrap="squar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'(Rechner)'!$K$439:$K$478</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1"/>
          <c:order val="1"/>
          <c:tx>
            <c:strRef>
              <c:f>"Kosten Neu"</c:f>
              <c:strCache>
                <c:ptCount val="1"/>
                <c:pt idx="0">
                  <c:v>Kosten Neu</c:v>
                </c:pt>
              </c:strCache>
            </c:strRef>
          </c:tx>
          <c:spPr>
            <a:solidFill>
              <a:srgbClr val="4472c4"/>
            </a:solidFill>
            <a:ln cap="rnd" w="28440">
              <a:solidFill>
                <a:srgbClr val="4472c4"/>
              </a:solidFill>
              <a:round/>
            </a:ln>
          </c:spPr>
          <c:marker>
            <c:symbol val="none"/>
          </c:marker>
          <c:dLbls>
            <c:txPr>
              <a:bodyPr wrap="square"/>
              <a:lstStyle/>
              <a:p>
                <a:pPr>
                  <a:defRPr b="0" sz="1000" spc="-1" strike="noStrike">
                    <a:solidFill>
                      <a:srgbClr val="000000"/>
                    </a:solidFill>
                    <a:latin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val>
            <c:numRef>
              <c:f>'(Rechner)'!$S$439:$S$478</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hiLowLines>
          <c:spPr>
            <a:ln w="0">
              <a:noFill/>
            </a:ln>
          </c:spPr>
        </c:hiLowLines>
        <c:marker val="0"/>
        <c:axId val="76380441"/>
        <c:axId val="17015719"/>
      </c:lineChart>
      <c:catAx>
        <c:axId val="76380441"/>
        <c:scaling>
          <c:orientation val="minMax"/>
        </c:scaling>
        <c:delete val="0"/>
        <c:axPos val="b"/>
        <c:numFmt formatCode="General" sourceLinked="0"/>
        <c:majorTickMark val="none"/>
        <c:minorTickMark val="none"/>
        <c:tickLblPos val="nextTo"/>
        <c:spPr>
          <a:ln w="9360">
            <a:solidFill>
              <a:srgbClr val="d9d9d9"/>
            </a:solidFill>
            <a:round/>
          </a:ln>
        </c:spPr>
        <c:txPr>
          <a:bodyPr/>
          <a:lstStyle/>
          <a:p>
            <a:pPr>
              <a:defRPr b="0" sz="900" spc="-1" strike="noStrike">
                <a:solidFill>
                  <a:srgbClr val="000000"/>
                </a:solidFill>
                <a:latin typeface="Century Gothic"/>
              </a:defRPr>
            </a:pPr>
          </a:p>
        </c:txPr>
        <c:crossAx val="17015719"/>
        <c:crosses val="autoZero"/>
        <c:auto val="1"/>
        <c:lblAlgn val="ctr"/>
        <c:lblOffset val="100"/>
        <c:noMultiLvlLbl val="0"/>
      </c:catAx>
      <c:valAx>
        <c:axId val="17015719"/>
        <c:scaling>
          <c:orientation val="minMax"/>
        </c:scaling>
        <c:delete val="0"/>
        <c:axPos val="l"/>
        <c:majorGridlines>
          <c:spPr>
            <a:ln w="9360">
              <a:solidFill>
                <a:srgbClr val="d9d9d9"/>
              </a:solidFill>
              <a:round/>
            </a:ln>
          </c:spPr>
        </c:majorGridlines>
        <c:numFmt formatCode="#,##0&quot; €&quot;" sourceLinked="0"/>
        <c:majorTickMark val="none"/>
        <c:minorTickMark val="none"/>
        <c:tickLblPos val="nextTo"/>
        <c:spPr>
          <a:ln w="6480">
            <a:noFill/>
          </a:ln>
        </c:spPr>
        <c:txPr>
          <a:bodyPr/>
          <a:lstStyle/>
          <a:p>
            <a:pPr>
              <a:defRPr b="0" sz="900" spc="-1" strike="noStrike">
                <a:solidFill>
                  <a:srgbClr val="000000"/>
                </a:solidFill>
                <a:latin typeface="Century Gothic"/>
              </a:defRPr>
            </a:pPr>
          </a:p>
        </c:txPr>
        <c:crossAx val="76380441"/>
        <c:crosses val="autoZero"/>
        <c:crossBetween val="between"/>
      </c:valAx>
      <c:spPr>
        <a:noFill/>
        <a:ln w="0">
          <a:noFill/>
        </a:ln>
      </c:spPr>
    </c:plotArea>
    <c:legend>
      <c:legendPos val="b"/>
      <c:layout>
        <c:manualLayout>
          <c:xMode val="edge"/>
          <c:yMode val="edge"/>
          <c:x val="0.364246072247463"/>
          <c:y val="0.799979462125514"/>
          <c:w val="0.290657740106286"/>
          <c:h val="0.124932824035537"/>
        </c:manualLayout>
      </c:layout>
      <c:overlay val="0"/>
      <c:spPr>
        <a:noFill/>
        <a:ln w="0">
          <a:noFill/>
        </a:ln>
      </c:spPr>
      <c:txPr>
        <a:bodyPr/>
        <a:lstStyle/>
        <a:p>
          <a:pPr>
            <a:defRPr b="0" sz="900" spc="-1" strike="noStrike">
              <a:solidFill>
                <a:srgbClr val="000000"/>
              </a:solidFill>
              <a:latin typeface="Century Gothic"/>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2.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4.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5.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6.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_rels/drawing7.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 Id="rId3" Type="http://schemas.openxmlformats.org/officeDocument/2006/relationships/chart" Target="../charts/chart2.xml"/><Relationship Id="rId4" Type="http://schemas.openxmlformats.org/officeDocument/2006/relationships/chart" Target="../charts/chart3.xml"/><Relationship Id="rId5" Type="http://schemas.openxmlformats.org/officeDocument/2006/relationships/image" Target="../media/image2.png"/><Relationship Id="rId6" Type="http://schemas.openxmlformats.org/officeDocument/2006/relationships/chart" Target="../charts/chart4.xml"/><Relationship Id="rId7" Type="http://schemas.openxmlformats.org/officeDocument/2006/relationships/chart" Target="../charts/chart5.xml"/>
</Relationships>
</file>

<file path=xl/drawings/_rels/drawing8.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
</Relationships>
</file>

<file path=xl/drawings/_rels/drawing9.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25920</xdr:colOff>
      <xdr:row>0</xdr:row>
      <xdr:rowOff>183240</xdr:rowOff>
    </xdr:from>
    <xdr:to>
      <xdr:col>1</xdr:col>
      <xdr:colOff>1547280</xdr:colOff>
      <xdr:row>1</xdr:row>
      <xdr:rowOff>116280</xdr:rowOff>
    </xdr:to>
    <xdr:pic>
      <xdr:nvPicPr>
        <xdr:cNvPr id="0" name="Bild 2_1" descr=""/>
        <xdr:cNvPicPr/>
      </xdr:nvPicPr>
      <xdr:blipFill>
        <a:blip r:embed="rId1"/>
        <a:stretch/>
      </xdr:blipFill>
      <xdr:spPr>
        <a:xfrm>
          <a:off x="559440" y="183240"/>
          <a:ext cx="1521360" cy="647280"/>
        </a:xfrm>
        <a:prstGeom prst="rect">
          <a:avLst/>
        </a:prstGeom>
        <a:ln w="0">
          <a:noFill/>
        </a:ln>
      </xdr:spPr>
    </xdr:pic>
    <xdr:clientData/>
  </xdr:twoCellAnchor>
  <xdr:twoCellAnchor editAs="absolute">
    <xdr:from>
      <xdr:col>1</xdr:col>
      <xdr:colOff>1764360</xdr:colOff>
      <xdr:row>0</xdr:row>
      <xdr:rowOff>197280</xdr:rowOff>
    </xdr:from>
    <xdr:to>
      <xdr:col>2</xdr:col>
      <xdr:colOff>1958760</xdr:colOff>
      <xdr:row>1</xdr:row>
      <xdr:rowOff>91440</xdr:rowOff>
    </xdr:to>
    <xdr:pic>
      <xdr:nvPicPr>
        <xdr:cNvPr id="1" name="Bild 1_1" descr=""/>
        <xdr:cNvPicPr/>
      </xdr:nvPicPr>
      <xdr:blipFill>
        <a:blip r:embed="rId2"/>
        <a:stretch/>
      </xdr:blipFill>
      <xdr:spPr>
        <a:xfrm>
          <a:off x="2297880" y="197280"/>
          <a:ext cx="2066760" cy="60840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5400</xdr:colOff>
      <xdr:row>1</xdr:row>
      <xdr:rowOff>23400</xdr:rowOff>
    </xdr:from>
    <xdr:to>
      <xdr:col>2</xdr:col>
      <xdr:colOff>1135440</xdr:colOff>
      <xdr:row>1</xdr:row>
      <xdr:rowOff>676440</xdr:rowOff>
    </xdr:to>
    <xdr:pic>
      <xdr:nvPicPr>
        <xdr:cNvPr id="2" name="Bild 2_1" descr=""/>
        <xdr:cNvPicPr/>
      </xdr:nvPicPr>
      <xdr:blipFill>
        <a:blip r:embed="rId1"/>
        <a:stretch/>
      </xdr:blipFill>
      <xdr:spPr>
        <a:xfrm>
          <a:off x="448560" y="213840"/>
          <a:ext cx="1451880" cy="653040"/>
        </a:xfrm>
        <a:prstGeom prst="rect">
          <a:avLst/>
        </a:prstGeom>
        <a:ln w="0">
          <a:noFill/>
        </a:ln>
      </xdr:spPr>
    </xdr:pic>
    <xdr:clientData/>
  </xdr:twoCellAnchor>
  <xdr:twoCellAnchor editAs="absolute">
    <xdr:from>
      <xdr:col>2</xdr:col>
      <xdr:colOff>1449360</xdr:colOff>
      <xdr:row>1</xdr:row>
      <xdr:rowOff>37800</xdr:rowOff>
    </xdr:from>
    <xdr:to>
      <xdr:col>3</xdr:col>
      <xdr:colOff>1327320</xdr:colOff>
      <xdr:row>1</xdr:row>
      <xdr:rowOff>651600</xdr:rowOff>
    </xdr:to>
    <xdr:pic>
      <xdr:nvPicPr>
        <xdr:cNvPr id="3" name="Bild 1_1" descr=""/>
        <xdr:cNvPicPr/>
      </xdr:nvPicPr>
      <xdr:blipFill>
        <a:blip r:embed="rId2"/>
        <a:stretch/>
      </xdr:blipFill>
      <xdr:spPr>
        <a:xfrm>
          <a:off x="2214360" y="228240"/>
          <a:ext cx="1962360" cy="61380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43920</xdr:colOff>
      <xdr:row>0</xdr:row>
      <xdr:rowOff>205200</xdr:rowOff>
    </xdr:from>
    <xdr:to>
      <xdr:col>2</xdr:col>
      <xdr:colOff>1213560</xdr:colOff>
      <xdr:row>1</xdr:row>
      <xdr:rowOff>150120</xdr:rowOff>
    </xdr:to>
    <xdr:pic>
      <xdr:nvPicPr>
        <xdr:cNvPr id="4" name="Bild 2_1" descr=""/>
        <xdr:cNvPicPr/>
      </xdr:nvPicPr>
      <xdr:blipFill>
        <a:blip r:embed="rId1"/>
        <a:stretch/>
      </xdr:blipFill>
      <xdr:spPr>
        <a:xfrm>
          <a:off x="577440" y="205200"/>
          <a:ext cx="1451520" cy="659160"/>
        </a:xfrm>
        <a:prstGeom prst="rect">
          <a:avLst/>
        </a:prstGeom>
        <a:ln w="0">
          <a:noFill/>
        </a:ln>
      </xdr:spPr>
    </xdr:pic>
    <xdr:clientData/>
  </xdr:twoCellAnchor>
  <xdr:twoCellAnchor editAs="absolute">
    <xdr:from>
      <xdr:col>2</xdr:col>
      <xdr:colOff>1420560</xdr:colOff>
      <xdr:row>0</xdr:row>
      <xdr:rowOff>219240</xdr:rowOff>
    </xdr:from>
    <xdr:to>
      <xdr:col>3</xdr:col>
      <xdr:colOff>1107360</xdr:colOff>
      <xdr:row>1</xdr:row>
      <xdr:rowOff>113400</xdr:rowOff>
    </xdr:to>
    <xdr:pic>
      <xdr:nvPicPr>
        <xdr:cNvPr id="5" name="Bild 1_1" descr=""/>
        <xdr:cNvPicPr/>
      </xdr:nvPicPr>
      <xdr:blipFill>
        <a:blip r:embed="rId2"/>
        <a:stretch/>
      </xdr:blipFill>
      <xdr:spPr>
        <a:xfrm>
          <a:off x="2235960" y="219240"/>
          <a:ext cx="1972080" cy="60840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3960</xdr:colOff>
      <xdr:row>0</xdr:row>
      <xdr:rowOff>195480</xdr:rowOff>
    </xdr:from>
    <xdr:to>
      <xdr:col>2</xdr:col>
      <xdr:colOff>1105200</xdr:colOff>
      <xdr:row>1</xdr:row>
      <xdr:rowOff>132120</xdr:rowOff>
    </xdr:to>
    <xdr:pic>
      <xdr:nvPicPr>
        <xdr:cNvPr id="6" name="Bild 2_1" descr=""/>
        <xdr:cNvPicPr/>
      </xdr:nvPicPr>
      <xdr:blipFill>
        <a:blip r:embed="rId1"/>
        <a:stretch/>
      </xdr:blipFill>
      <xdr:spPr>
        <a:xfrm>
          <a:off x="567720" y="195480"/>
          <a:ext cx="1323720" cy="622440"/>
        </a:xfrm>
        <a:prstGeom prst="rect">
          <a:avLst/>
        </a:prstGeom>
        <a:ln w="0">
          <a:noFill/>
        </a:ln>
      </xdr:spPr>
    </xdr:pic>
    <xdr:clientData/>
  </xdr:twoCellAnchor>
  <xdr:twoCellAnchor editAs="absolute">
    <xdr:from>
      <xdr:col>2</xdr:col>
      <xdr:colOff>1297440</xdr:colOff>
      <xdr:row>0</xdr:row>
      <xdr:rowOff>208800</xdr:rowOff>
    </xdr:from>
    <xdr:to>
      <xdr:col>3</xdr:col>
      <xdr:colOff>1007280</xdr:colOff>
      <xdr:row>1</xdr:row>
      <xdr:rowOff>108720</xdr:rowOff>
    </xdr:to>
    <xdr:pic>
      <xdr:nvPicPr>
        <xdr:cNvPr id="7" name="Bild 1_1" descr=""/>
        <xdr:cNvPicPr/>
      </xdr:nvPicPr>
      <xdr:blipFill>
        <a:blip r:embed="rId2"/>
        <a:stretch/>
      </xdr:blipFill>
      <xdr:spPr>
        <a:xfrm>
          <a:off x="2083680" y="208800"/>
          <a:ext cx="1834560" cy="58572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38160</xdr:colOff>
      <xdr:row>0</xdr:row>
      <xdr:rowOff>142920</xdr:rowOff>
    </xdr:from>
    <xdr:to>
      <xdr:col>2</xdr:col>
      <xdr:colOff>1160640</xdr:colOff>
      <xdr:row>0</xdr:row>
      <xdr:rowOff>767520</xdr:rowOff>
    </xdr:to>
    <xdr:pic>
      <xdr:nvPicPr>
        <xdr:cNvPr id="8" name="Bild 2_1" descr=""/>
        <xdr:cNvPicPr/>
      </xdr:nvPicPr>
      <xdr:blipFill>
        <a:blip r:embed="rId1"/>
        <a:stretch/>
      </xdr:blipFill>
      <xdr:spPr>
        <a:xfrm>
          <a:off x="561240" y="142920"/>
          <a:ext cx="1324080" cy="624600"/>
        </a:xfrm>
        <a:prstGeom prst="rect">
          <a:avLst/>
        </a:prstGeom>
        <a:ln w="0">
          <a:noFill/>
        </a:ln>
      </xdr:spPr>
    </xdr:pic>
    <xdr:clientData/>
  </xdr:twoCellAnchor>
  <xdr:twoCellAnchor editAs="absolute">
    <xdr:from>
      <xdr:col>2</xdr:col>
      <xdr:colOff>1352880</xdr:colOff>
      <xdr:row>0</xdr:row>
      <xdr:rowOff>156240</xdr:rowOff>
    </xdr:from>
    <xdr:to>
      <xdr:col>4</xdr:col>
      <xdr:colOff>263520</xdr:colOff>
      <xdr:row>0</xdr:row>
      <xdr:rowOff>744120</xdr:rowOff>
    </xdr:to>
    <xdr:pic>
      <xdr:nvPicPr>
        <xdr:cNvPr id="9" name="Bild 1_1" descr=""/>
        <xdr:cNvPicPr/>
      </xdr:nvPicPr>
      <xdr:blipFill>
        <a:blip r:embed="rId2"/>
        <a:stretch/>
      </xdr:blipFill>
      <xdr:spPr>
        <a:xfrm>
          <a:off x="2077560" y="156240"/>
          <a:ext cx="1881000" cy="58788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34920</xdr:colOff>
      <xdr:row>0</xdr:row>
      <xdr:rowOff>205200</xdr:rowOff>
    </xdr:from>
    <xdr:to>
      <xdr:col>2</xdr:col>
      <xdr:colOff>1182600</xdr:colOff>
      <xdr:row>1</xdr:row>
      <xdr:rowOff>138240</xdr:rowOff>
    </xdr:to>
    <xdr:pic>
      <xdr:nvPicPr>
        <xdr:cNvPr id="10" name="Bild 2_0" descr=""/>
        <xdr:cNvPicPr/>
      </xdr:nvPicPr>
      <xdr:blipFill>
        <a:blip r:embed="rId1"/>
        <a:stretch/>
      </xdr:blipFill>
      <xdr:spPr>
        <a:xfrm>
          <a:off x="568440" y="205200"/>
          <a:ext cx="1429560" cy="647280"/>
        </a:xfrm>
        <a:prstGeom prst="rect">
          <a:avLst/>
        </a:prstGeom>
        <a:ln w="0">
          <a:noFill/>
        </a:ln>
      </xdr:spPr>
    </xdr:pic>
    <xdr:clientData/>
  </xdr:twoCellAnchor>
  <xdr:twoCellAnchor editAs="absolute">
    <xdr:from>
      <xdr:col>2</xdr:col>
      <xdr:colOff>1386720</xdr:colOff>
      <xdr:row>0</xdr:row>
      <xdr:rowOff>219240</xdr:rowOff>
    </xdr:from>
    <xdr:to>
      <xdr:col>3</xdr:col>
      <xdr:colOff>999720</xdr:colOff>
      <xdr:row>1</xdr:row>
      <xdr:rowOff>113400</xdr:rowOff>
    </xdr:to>
    <xdr:pic>
      <xdr:nvPicPr>
        <xdr:cNvPr id="11" name="Bild 1_0" descr=""/>
        <xdr:cNvPicPr/>
      </xdr:nvPicPr>
      <xdr:blipFill>
        <a:blip r:embed="rId2"/>
        <a:stretch/>
      </xdr:blipFill>
      <xdr:spPr>
        <a:xfrm>
          <a:off x="2202120" y="219240"/>
          <a:ext cx="1938960" cy="60840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43920</xdr:colOff>
      <xdr:row>108</xdr:row>
      <xdr:rowOff>53640</xdr:rowOff>
    </xdr:from>
    <xdr:to>
      <xdr:col>3</xdr:col>
      <xdr:colOff>271080</xdr:colOff>
      <xdr:row>110</xdr:row>
      <xdr:rowOff>66960</xdr:rowOff>
    </xdr:to>
    <xdr:sp>
      <xdr:nvSpPr>
        <xdr:cNvPr id="12" name="CustomShape 1"/>
        <xdr:cNvSpPr/>
      </xdr:nvSpPr>
      <xdr:spPr>
        <a:xfrm>
          <a:off x="1382400" y="21582000"/>
          <a:ext cx="227160" cy="493560"/>
        </a:xfrm>
        <a:prstGeom prst="rightArrow">
          <a:avLst>
            <a:gd name="adj1" fmla="val 50000"/>
            <a:gd name="adj2" fmla="val 50000"/>
          </a:avLst>
        </a:prstGeom>
        <a:noFill/>
        <a:ln w="1270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xdr:col>
      <xdr:colOff>59760</xdr:colOff>
      <xdr:row>110</xdr:row>
      <xdr:rowOff>3960</xdr:rowOff>
    </xdr:from>
    <xdr:to>
      <xdr:col>4</xdr:col>
      <xdr:colOff>37440</xdr:colOff>
      <xdr:row>110</xdr:row>
      <xdr:rowOff>4320</xdr:rowOff>
    </xdr:to>
    <xdr:sp>
      <xdr:nvSpPr>
        <xdr:cNvPr id="13" name="CustomShape 1"/>
        <xdr:cNvSpPr/>
      </xdr:nvSpPr>
      <xdr:spPr>
        <a:xfrm>
          <a:off x="361440" y="22012560"/>
          <a:ext cx="2071800" cy="360"/>
        </a:xfrm>
        <a:prstGeom prst="rightArrow">
          <a:avLst>
            <a:gd name="adj1" fmla="val 50000"/>
            <a:gd name="adj2" fmla="val 50000"/>
          </a:avLst>
        </a:prstGeom>
        <a:noFill/>
        <a:ln w="1270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623160</xdr:colOff>
      <xdr:row>117</xdr:row>
      <xdr:rowOff>128160</xdr:rowOff>
    </xdr:from>
    <xdr:to>
      <xdr:col>5</xdr:col>
      <xdr:colOff>793080</xdr:colOff>
      <xdr:row>118</xdr:row>
      <xdr:rowOff>146520</xdr:rowOff>
    </xdr:to>
    <xdr:sp>
      <xdr:nvSpPr>
        <xdr:cNvPr id="14" name="CustomShape 1"/>
        <xdr:cNvSpPr/>
      </xdr:nvSpPr>
      <xdr:spPr>
        <a:xfrm>
          <a:off x="3018960" y="23884200"/>
          <a:ext cx="1911960" cy="207360"/>
        </a:xfrm>
        <a:prstGeom prst="rightArrow">
          <a:avLst>
            <a:gd name="adj1" fmla="val 50000"/>
            <a:gd name="adj2" fmla="val 50000"/>
          </a:avLst>
        </a:prstGeom>
        <a:noFill/>
        <a:ln w="1270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623160</xdr:colOff>
      <xdr:row>118</xdr:row>
      <xdr:rowOff>132480</xdr:rowOff>
    </xdr:from>
    <xdr:to>
      <xdr:col>5</xdr:col>
      <xdr:colOff>793080</xdr:colOff>
      <xdr:row>119</xdr:row>
      <xdr:rowOff>151200</xdr:rowOff>
    </xdr:to>
    <xdr:sp>
      <xdr:nvSpPr>
        <xdr:cNvPr id="15" name="CustomShape 1"/>
        <xdr:cNvSpPr/>
      </xdr:nvSpPr>
      <xdr:spPr>
        <a:xfrm>
          <a:off x="3018960" y="24077520"/>
          <a:ext cx="1911960" cy="208080"/>
        </a:xfrm>
        <a:prstGeom prst="rightArrow">
          <a:avLst>
            <a:gd name="adj1" fmla="val 50000"/>
            <a:gd name="adj2" fmla="val 50000"/>
          </a:avLst>
        </a:prstGeom>
        <a:noFill/>
        <a:ln w="1270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xdr:col>
      <xdr:colOff>114840</xdr:colOff>
      <xdr:row>50</xdr:row>
      <xdr:rowOff>70560</xdr:rowOff>
    </xdr:from>
    <xdr:to>
      <xdr:col>6</xdr:col>
      <xdr:colOff>134640</xdr:colOff>
      <xdr:row>66</xdr:row>
      <xdr:rowOff>104760</xdr:rowOff>
    </xdr:to>
    <xdr:graphicFrame>
      <xdr:nvGraphicFramePr>
        <xdr:cNvPr id="16" name="Diagramm 23"/>
        <xdr:cNvGraphicFramePr/>
      </xdr:nvGraphicFramePr>
      <xdr:xfrm>
        <a:off x="225360" y="12053160"/>
        <a:ext cx="5838840" cy="27774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17640</xdr:colOff>
      <xdr:row>0</xdr:row>
      <xdr:rowOff>119160</xdr:rowOff>
    </xdr:from>
    <xdr:to>
      <xdr:col>3</xdr:col>
      <xdr:colOff>263520</xdr:colOff>
      <xdr:row>1</xdr:row>
      <xdr:rowOff>339120</xdr:rowOff>
    </xdr:to>
    <xdr:pic>
      <xdr:nvPicPr>
        <xdr:cNvPr id="17" name="Bild 2_1" descr=""/>
        <xdr:cNvPicPr/>
      </xdr:nvPicPr>
      <xdr:blipFill>
        <a:blip r:embed="rId2"/>
        <a:stretch/>
      </xdr:blipFill>
      <xdr:spPr>
        <a:xfrm>
          <a:off x="128160" y="119160"/>
          <a:ext cx="1473840" cy="648720"/>
        </a:xfrm>
        <a:prstGeom prst="rect">
          <a:avLst/>
        </a:prstGeom>
        <a:ln w="0">
          <a:noFill/>
        </a:ln>
      </xdr:spPr>
    </xdr:pic>
    <xdr:clientData/>
  </xdr:twoCellAnchor>
  <xdr:twoCellAnchor editAs="oneCell">
    <xdr:from>
      <xdr:col>4</xdr:col>
      <xdr:colOff>869760</xdr:colOff>
      <xdr:row>12</xdr:row>
      <xdr:rowOff>40680</xdr:rowOff>
    </xdr:from>
    <xdr:to>
      <xdr:col>5</xdr:col>
      <xdr:colOff>1491480</xdr:colOff>
      <xdr:row>20</xdr:row>
      <xdr:rowOff>123120</xdr:rowOff>
    </xdr:to>
    <xdr:graphicFrame>
      <xdr:nvGraphicFramePr>
        <xdr:cNvPr id="18" name="Diagramm 10"/>
        <xdr:cNvGraphicFramePr/>
      </xdr:nvGraphicFramePr>
      <xdr:xfrm>
        <a:off x="3265560" y="3631680"/>
        <a:ext cx="2363760" cy="15300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66960</xdr:colOff>
      <xdr:row>70</xdr:row>
      <xdr:rowOff>93600</xdr:rowOff>
    </xdr:from>
    <xdr:to>
      <xdr:col>5</xdr:col>
      <xdr:colOff>1680120</xdr:colOff>
      <xdr:row>89</xdr:row>
      <xdr:rowOff>77400</xdr:rowOff>
    </xdr:to>
    <xdr:graphicFrame>
      <xdr:nvGraphicFramePr>
        <xdr:cNvPr id="19" name="Diagramm 11"/>
        <xdr:cNvGraphicFramePr/>
      </xdr:nvGraphicFramePr>
      <xdr:xfrm>
        <a:off x="177480" y="15228720"/>
        <a:ext cx="5640480" cy="306036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3</xdr:col>
      <xdr:colOff>293400</xdr:colOff>
      <xdr:row>0</xdr:row>
      <xdr:rowOff>130320</xdr:rowOff>
    </xdr:from>
    <xdr:to>
      <xdr:col>4</xdr:col>
      <xdr:colOff>1104840</xdr:colOff>
      <xdr:row>1</xdr:row>
      <xdr:rowOff>313560</xdr:rowOff>
    </xdr:to>
    <xdr:pic>
      <xdr:nvPicPr>
        <xdr:cNvPr id="20" name="Bild 1_0" descr=""/>
        <xdr:cNvPicPr/>
      </xdr:nvPicPr>
      <xdr:blipFill>
        <a:blip r:embed="rId5"/>
        <a:stretch/>
      </xdr:blipFill>
      <xdr:spPr>
        <a:xfrm>
          <a:off x="1631880" y="130320"/>
          <a:ext cx="1868760" cy="612000"/>
        </a:xfrm>
        <a:prstGeom prst="rect">
          <a:avLst/>
        </a:prstGeom>
        <a:ln w="0">
          <a:noFill/>
        </a:ln>
      </xdr:spPr>
    </xdr:pic>
    <xdr:clientData/>
  </xdr:twoCellAnchor>
  <xdr:twoCellAnchor editAs="oneCell">
    <xdr:from>
      <xdr:col>2</xdr:col>
      <xdr:colOff>73440</xdr:colOff>
      <xdr:row>12</xdr:row>
      <xdr:rowOff>64080</xdr:rowOff>
    </xdr:from>
    <xdr:to>
      <xdr:col>4</xdr:col>
      <xdr:colOff>675720</xdr:colOff>
      <xdr:row>20</xdr:row>
      <xdr:rowOff>171720</xdr:rowOff>
    </xdr:to>
    <xdr:graphicFrame>
      <xdr:nvGraphicFramePr>
        <xdr:cNvPr id="21" name="Diagramm 15"/>
        <xdr:cNvGraphicFramePr/>
      </xdr:nvGraphicFramePr>
      <xdr:xfrm>
        <a:off x="375120" y="3655080"/>
        <a:ext cx="2696400" cy="1555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53280</xdr:colOff>
      <xdr:row>92</xdr:row>
      <xdr:rowOff>53280</xdr:rowOff>
    </xdr:from>
    <xdr:to>
      <xdr:col>6</xdr:col>
      <xdr:colOff>6480</xdr:colOff>
      <xdr:row>109</xdr:row>
      <xdr:rowOff>41040</xdr:rowOff>
    </xdr:to>
    <xdr:graphicFrame>
      <xdr:nvGraphicFramePr>
        <xdr:cNvPr id="22" name="Diagramm 3"/>
        <xdr:cNvGraphicFramePr/>
      </xdr:nvGraphicFramePr>
      <xdr:xfrm>
        <a:off x="163800" y="18777600"/>
        <a:ext cx="5772240" cy="296712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14</xdr:col>
      <xdr:colOff>230400</xdr:colOff>
      <xdr:row>4</xdr:row>
      <xdr:rowOff>12960</xdr:rowOff>
    </xdr:from>
    <xdr:to>
      <xdr:col>21</xdr:col>
      <xdr:colOff>56880</xdr:colOff>
      <xdr:row>36</xdr:row>
      <xdr:rowOff>2160</xdr:rowOff>
    </xdr:to>
    <xdr:pic>
      <xdr:nvPicPr>
        <xdr:cNvPr id="23" name="Grafik 1_0" descr=""/>
        <xdr:cNvPicPr/>
      </xdr:nvPicPr>
      <xdr:blipFill>
        <a:blip r:embed="rId1"/>
        <a:stretch/>
      </xdr:blipFill>
      <xdr:spPr>
        <a:xfrm>
          <a:off x="17157600" y="831960"/>
          <a:ext cx="5533920" cy="6635880"/>
        </a:xfrm>
        <a:prstGeom prst="rect">
          <a:avLst/>
        </a:prstGeom>
        <a:ln w="0">
          <a:noFill/>
        </a:ln>
      </xdr:spPr>
    </xdr:pic>
    <xdr:clientData/>
  </xdr:twoCellAnchor>
  <xdr:twoCellAnchor editAs="oneCell">
    <xdr:from>
      <xdr:col>14</xdr:col>
      <xdr:colOff>525240</xdr:colOff>
      <xdr:row>34</xdr:row>
      <xdr:rowOff>165600</xdr:rowOff>
    </xdr:from>
    <xdr:to>
      <xdr:col>20</xdr:col>
      <xdr:colOff>759240</xdr:colOff>
      <xdr:row>50</xdr:row>
      <xdr:rowOff>275760</xdr:rowOff>
    </xdr:to>
    <xdr:pic>
      <xdr:nvPicPr>
        <xdr:cNvPr id="24" name="Grafik 2_1" descr=""/>
        <xdr:cNvPicPr/>
      </xdr:nvPicPr>
      <xdr:blipFill>
        <a:blip r:embed="rId2"/>
        <a:stretch/>
      </xdr:blipFill>
      <xdr:spPr>
        <a:xfrm>
          <a:off x="17452440" y="7174080"/>
          <a:ext cx="5126040" cy="3767760"/>
        </a:xfrm>
        <a:prstGeom prst="rect">
          <a:avLst/>
        </a:prstGeom>
        <a:ln w="0">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100440</xdr:colOff>
      <xdr:row>7</xdr:row>
      <xdr:rowOff>90360</xdr:rowOff>
    </xdr:from>
    <xdr:to>
      <xdr:col>2</xdr:col>
      <xdr:colOff>348840</xdr:colOff>
      <xdr:row>10</xdr:row>
      <xdr:rowOff>109800</xdr:rowOff>
    </xdr:to>
    <xdr:pic>
      <xdr:nvPicPr>
        <xdr:cNvPr id="25" name="Bild 2_1" descr=""/>
        <xdr:cNvPicPr/>
      </xdr:nvPicPr>
      <xdr:blipFill>
        <a:blip r:embed="rId1"/>
        <a:stretch/>
      </xdr:blipFill>
      <xdr:spPr>
        <a:xfrm>
          <a:off x="100440" y="1557360"/>
          <a:ext cx="1476360" cy="648000"/>
        </a:xfrm>
        <a:prstGeom prst="rect">
          <a:avLst/>
        </a:prstGeom>
        <a:ln w="0">
          <a:noFill/>
        </a:ln>
      </xdr:spPr>
    </xdr:pic>
    <xdr:clientData/>
  </xdr:twoCellAnchor>
  <xdr:twoCellAnchor editAs="absolute">
    <xdr:from>
      <xdr:col>2</xdr:col>
      <xdr:colOff>552600</xdr:colOff>
      <xdr:row>7</xdr:row>
      <xdr:rowOff>104400</xdr:rowOff>
    </xdr:from>
    <xdr:to>
      <xdr:col>6</xdr:col>
      <xdr:colOff>51480</xdr:colOff>
      <xdr:row>10</xdr:row>
      <xdr:rowOff>84960</xdr:rowOff>
    </xdr:to>
    <xdr:pic>
      <xdr:nvPicPr>
        <xdr:cNvPr id="26" name="Bild 1_1" descr=""/>
        <xdr:cNvPicPr/>
      </xdr:nvPicPr>
      <xdr:blipFill>
        <a:blip r:embed="rId2"/>
        <a:stretch/>
      </xdr:blipFill>
      <xdr:spPr>
        <a:xfrm>
          <a:off x="1780560" y="1571400"/>
          <a:ext cx="1955160" cy="609120"/>
        </a:xfrm>
        <a:prstGeom prst="rect">
          <a:avLst/>
        </a:prstGeom>
        <a:ln w="0">
          <a:noFill/>
        </a:ln>
      </xdr:spPr>
    </xdr:pic>
    <xdr:clientData/>
  </xdr:twoCellAnchor>
</xdr:wsDr>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pitchFamily="0" charset="1"/>
        <a:ea typeface=""/>
        <a:cs typeface=""/>
      </a:majorFont>
      <a:minorFont>
        <a:latin typeface="Calibri" panose="020F0502020204030204" pitchFamily="0" charset="1"/>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l="0" t="0" r="0" b="0"/>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l="0" t="0" r="0" b="0"/>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3.xml.rels><?xml version="1.0" encoding="UTF-8"?>
<Relationships xmlns="http://schemas.openxmlformats.org/package/2006/relationships"><Relationship Id="rId1" Type="http://schemas.openxmlformats.org/officeDocument/2006/relationships/drawing" Target="../drawings/drawing9.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hyperlink" Target="https://www.tfz.bayern.de/mam/cms08/festbrennstoffe/dateien/heizwerttabellen_holzarten.pdf" TargetMode="External"/><Relationship Id="rId2" Type="http://schemas.openxmlformats.org/officeDocument/2006/relationships/hyperlink" Target="https://www.baunetzwissen.de/heizung/fachwissen/heizkessel/wirkungs--und-nutzungsgrade-von-kesseln-161184" TargetMode="External"/><Relationship Id="rId3" Type="http://schemas.openxmlformats.org/officeDocument/2006/relationships/hyperlink" Target="https://www.buderus.de/de/produkte/catalogue/buderus-produkte-fur-ihr-haus/warmeerzeuger/gasheizung/8087_logamax-plus-gb192i" TargetMode="External"/><Relationship Id="rId4" Type="http://schemas.openxmlformats.org/officeDocument/2006/relationships/hyperlink" Target="https://www.vaillant.de/heizung/produkte/ol-brennwertkessel-icovit-exclusiv-1090.html" TargetMode="External"/><Relationship Id="rId5" Type="http://schemas.openxmlformats.org/officeDocument/2006/relationships/hyperlink" Target="https://www.vaillant.de/heizung/produkte/ol-brennwertkessel-icovit-exclusiv-1090.html" TargetMode="External"/><Relationship Id="rId6" Type="http://schemas.openxmlformats.org/officeDocument/2006/relationships/hyperlink" Target="https://www.fiw-muenchen.de/media/pdf/wtag2012/Vortrag-01-TG.pdf" TargetMode="External"/><Relationship Id="rId7" Type="http://schemas.openxmlformats.org/officeDocument/2006/relationships/hyperlink" Target="https://www.energie-fachberater.de/expertenrat/expertenrat-wirkungsgrad-oelheizung-1414418105.php" TargetMode="External"/><Relationship Id="rId8" Type="http://schemas.openxmlformats.org/officeDocument/2006/relationships/hyperlink" Target="https://d-nb.info/1187782025/34" TargetMode="External"/><Relationship Id="rId9" Type="http://schemas.openxmlformats.org/officeDocument/2006/relationships/hyperlink" Target="https://datenbank.fnr.de/produkte/bioenergie/hackschnitzelkessel" TargetMode="External"/><Relationship Id="rId10" Type="http://schemas.openxmlformats.org/officeDocument/2006/relationships/hyperlink" Target="https://www.energie-lexikon.info/pelletheizung.html" TargetMode="External"/><Relationship Id="rId11" Type="http://schemas.openxmlformats.org/officeDocument/2006/relationships/hyperlink" Target="https://datenbank.fnr.de/produkte/bioenergie/pelletkessel" TargetMode="External"/><Relationship Id="rId12" Type="http://schemas.openxmlformats.org/officeDocument/2006/relationships/hyperlink" Target="https://de.wikipedia.org/wiki/W&#228;rmepumpe" TargetMode="External"/><Relationship Id="rId13" Type="http://schemas.openxmlformats.org/officeDocument/2006/relationships/hyperlink" Target="https://bafa-sanierungsfahrplan.de/anlagenkosten" TargetMode="External"/><Relationship Id="rId14" Type="http://schemas.openxmlformats.org/officeDocument/2006/relationships/hyperlink" Target="https://www.heizsparer.de/heizung/heizungssysteme/heizungsvergleich/heizungsvergleich-ueberblick" TargetMode="External"/><Relationship Id="rId15" Type="http://schemas.openxmlformats.org/officeDocument/2006/relationships/hyperlink" Target="https://www.energieheld.de/heizung/holzheizung/kosten" TargetMode="External"/><Relationship Id="rId16"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E8F2A1"/>
    <pageSetUpPr fitToPage="false"/>
  </sheetPr>
  <dimension ref="A1:AF53"/>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B5" activeCellId="0" sqref="B5"/>
    </sheetView>
  </sheetViews>
  <sheetFormatPr defaultColWidth="11.5703125" defaultRowHeight="16.5" zeroHeight="false" outlineLevelRow="0" outlineLevelCol="0"/>
  <cols>
    <col collapsed="false" customWidth="true" hidden="false" outlineLevel="0" max="1" min="1" style="1" width="7.57"/>
    <col collapsed="false" customWidth="true" hidden="false" outlineLevel="0" max="2" min="2" style="1" width="26.57"/>
    <col collapsed="false" customWidth="true" hidden="false" outlineLevel="0" max="3" min="3" style="1" width="32.42"/>
    <col collapsed="false" customWidth="false" hidden="false" outlineLevel="0" max="1020" min="4" style="1" width="11.57"/>
    <col collapsed="false" customWidth="true" hidden="false" outlineLevel="0" max="1024" min="1021" style="1" width="9.14"/>
  </cols>
  <sheetData>
    <row r="1" customFormat="false" ht="56.25" hidden="false" customHeight="true" outlineLevel="0" collapsed="false">
      <c r="B1" s="2"/>
      <c r="C1" s="2"/>
      <c r="D1" s="3"/>
      <c r="E1" s="4"/>
      <c r="F1" s="4"/>
      <c r="G1" s="4"/>
      <c r="H1" s="4"/>
      <c r="I1" s="4"/>
      <c r="J1" s="4"/>
      <c r="K1" s="4"/>
      <c r="L1" s="4"/>
      <c r="M1" s="4"/>
      <c r="N1" s="4"/>
      <c r="O1" s="4"/>
      <c r="P1" s="4"/>
      <c r="Q1" s="4"/>
      <c r="R1" s="4"/>
      <c r="S1" s="4"/>
      <c r="T1" s="4"/>
      <c r="U1" s="4"/>
      <c r="V1" s="4"/>
      <c r="W1" s="4"/>
      <c r="X1" s="4"/>
      <c r="Y1" s="4"/>
      <c r="Z1" s="4"/>
      <c r="AA1" s="4"/>
      <c r="AB1" s="4"/>
      <c r="AC1" s="4"/>
      <c r="AD1" s="4"/>
      <c r="AE1" s="4"/>
      <c r="AF1" s="4"/>
    </row>
    <row r="2" customFormat="false" ht="27.75" hidden="false" customHeight="true" outlineLevel="0" collapsed="false">
      <c r="A2" s="2"/>
      <c r="C2" s="5"/>
      <c r="D2" s="6"/>
      <c r="E2" s="4"/>
      <c r="F2" s="4"/>
      <c r="G2" s="4"/>
      <c r="H2" s="4"/>
      <c r="I2" s="4"/>
      <c r="J2" s="4"/>
      <c r="K2" s="4"/>
      <c r="L2" s="4"/>
      <c r="M2" s="4"/>
      <c r="N2" s="4"/>
      <c r="O2" s="4"/>
      <c r="P2" s="4"/>
      <c r="Q2" s="4"/>
      <c r="R2" s="4"/>
      <c r="S2" s="4"/>
      <c r="T2" s="4"/>
      <c r="U2" s="4"/>
      <c r="V2" s="4"/>
      <c r="W2" s="4"/>
      <c r="X2" s="4"/>
      <c r="Y2" s="4"/>
      <c r="Z2" s="4"/>
      <c r="AA2" s="4"/>
      <c r="AB2" s="4"/>
      <c r="AC2" s="4"/>
      <c r="AD2" s="4"/>
      <c r="AE2" s="4"/>
      <c r="AF2" s="4"/>
    </row>
    <row r="3" customFormat="false" ht="129.75" hidden="false" customHeight="true" outlineLevel="0" collapsed="false">
      <c r="A3" s="4"/>
      <c r="B3" s="7" t="s">
        <v>0</v>
      </c>
      <c r="C3" s="7"/>
      <c r="D3" s="4"/>
      <c r="E3" s="4"/>
      <c r="F3" s="4"/>
      <c r="G3" s="4"/>
      <c r="H3" s="4"/>
      <c r="I3" s="4"/>
      <c r="J3" s="4"/>
      <c r="K3" s="4"/>
      <c r="L3" s="4"/>
      <c r="M3" s="4"/>
      <c r="N3" s="4"/>
      <c r="O3" s="4"/>
      <c r="P3" s="4"/>
      <c r="Q3" s="4"/>
      <c r="R3" s="4"/>
      <c r="S3" s="4"/>
      <c r="T3" s="4"/>
      <c r="U3" s="4"/>
      <c r="V3" s="4"/>
      <c r="W3" s="4"/>
      <c r="X3" s="4"/>
      <c r="Y3" s="4"/>
      <c r="Z3" s="4"/>
      <c r="AA3" s="4"/>
      <c r="AB3" s="4"/>
      <c r="AC3" s="4"/>
      <c r="AD3" s="4"/>
      <c r="AE3" s="4"/>
      <c r="AF3" s="4"/>
    </row>
    <row r="4" customFormat="false" ht="16.5" hidden="false" customHeight="false" outlineLevel="0" collapsed="false">
      <c r="A4" s="4"/>
      <c r="B4" s="8" t="s">
        <v>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customFormat="false" ht="16.5" hidden="false" customHeight="false" outlineLevel="0" collapsed="false">
      <c r="A5" s="4"/>
      <c r="B5" s="9" t="n">
        <v>2024</v>
      </c>
      <c r="C5" s="4" t="s">
        <v>2</v>
      </c>
      <c r="D5" s="4"/>
      <c r="E5" s="4"/>
      <c r="F5" s="4"/>
      <c r="G5" s="4"/>
      <c r="H5" s="4"/>
      <c r="I5" s="4"/>
      <c r="J5" s="4"/>
      <c r="K5" s="4"/>
      <c r="L5" s="4"/>
      <c r="M5" s="4"/>
      <c r="N5" s="4"/>
      <c r="O5" s="4"/>
      <c r="P5" s="4"/>
      <c r="Q5" s="4"/>
      <c r="R5" s="4"/>
      <c r="S5" s="4"/>
      <c r="T5" s="4"/>
      <c r="U5" s="4"/>
      <c r="V5" s="4"/>
      <c r="W5" s="4"/>
      <c r="X5" s="4"/>
      <c r="Y5" s="4"/>
      <c r="Z5" s="4"/>
      <c r="AA5" s="4"/>
      <c r="AB5" s="4"/>
      <c r="AC5" s="4"/>
      <c r="AD5" s="4"/>
      <c r="AE5" s="4"/>
      <c r="AF5" s="4"/>
    </row>
    <row r="6" customFormat="false" ht="16.5" hidden="false" customHeight="false" outlineLevel="0" collapsed="false">
      <c r="A6" s="4"/>
      <c r="B6" s="9" t="n">
        <v>20</v>
      </c>
      <c r="C6" s="4" t="s">
        <v>3</v>
      </c>
      <c r="D6" s="4"/>
      <c r="E6" s="4"/>
      <c r="F6" s="4"/>
      <c r="G6" s="4"/>
      <c r="H6" s="4"/>
      <c r="I6" s="4"/>
      <c r="J6" s="4"/>
      <c r="K6" s="4"/>
      <c r="L6" s="4"/>
      <c r="M6" s="4"/>
      <c r="N6" s="4"/>
      <c r="O6" s="4"/>
      <c r="P6" s="4"/>
      <c r="Q6" s="4"/>
      <c r="R6" s="4"/>
      <c r="S6" s="4"/>
      <c r="T6" s="4"/>
      <c r="U6" s="4"/>
      <c r="V6" s="4"/>
      <c r="W6" s="4"/>
      <c r="X6" s="4"/>
      <c r="Y6" s="4"/>
      <c r="Z6" s="4"/>
      <c r="AA6" s="4"/>
      <c r="AB6" s="4"/>
      <c r="AC6" s="4"/>
      <c r="AD6" s="4"/>
      <c r="AE6" s="4"/>
      <c r="AF6" s="4"/>
    </row>
    <row r="7" customFormat="false" ht="16.5" hidden="false" customHeight="false" outlineLevel="0" collapsed="false">
      <c r="A7" s="4"/>
      <c r="B7" s="10" t="s">
        <v>4</v>
      </c>
      <c r="C7" s="11" t="s">
        <v>5</v>
      </c>
      <c r="D7" s="4"/>
      <c r="E7" s="4"/>
      <c r="F7" s="4"/>
      <c r="G7" s="4"/>
      <c r="H7" s="4"/>
      <c r="I7" s="4"/>
      <c r="J7" s="4"/>
      <c r="K7" s="4"/>
      <c r="L7" s="4"/>
      <c r="M7" s="4"/>
      <c r="N7" s="4"/>
      <c r="O7" s="4"/>
      <c r="P7" s="4"/>
      <c r="Q7" s="4"/>
      <c r="R7" s="4"/>
      <c r="S7" s="4"/>
      <c r="T7" s="4"/>
      <c r="U7" s="4"/>
      <c r="V7" s="4"/>
      <c r="W7" s="4"/>
      <c r="X7" s="4"/>
      <c r="Y7" s="4"/>
      <c r="Z7" s="4"/>
      <c r="AA7" s="4"/>
      <c r="AB7" s="4"/>
      <c r="AC7" s="4"/>
      <c r="AD7" s="4"/>
      <c r="AE7" s="4"/>
      <c r="AF7" s="4"/>
    </row>
    <row r="8" customFormat="false" ht="22.5" hidden="false" customHeight="true" outlineLevel="0" collapsed="false">
      <c r="A8" s="4"/>
      <c r="B8" s="12"/>
      <c r="C8" s="13" t="s">
        <v>6</v>
      </c>
      <c r="D8" s="4"/>
      <c r="E8" s="4"/>
      <c r="F8" s="4"/>
      <c r="G8" s="4"/>
      <c r="H8" s="4"/>
      <c r="I8" s="4"/>
      <c r="J8" s="4"/>
      <c r="K8" s="4"/>
      <c r="L8" s="4"/>
      <c r="M8" s="4"/>
      <c r="N8" s="4"/>
      <c r="O8" s="4"/>
      <c r="P8" s="4"/>
      <c r="Q8" s="4"/>
      <c r="R8" s="4"/>
      <c r="S8" s="4"/>
      <c r="T8" s="4"/>
      <c r="U8" s="4"/>
      <c r="V8" s="4"/>
      <c r="W8" s="4"/>
      <c r="X8" s="4"/>
      <c r="Y8" s="4"/>
      <c r="Z8" s="4"/>
      <c r="AA8" s="4"/>
      <c r="AB8" s="4"/>
      <c r="AC8" s="4"/>
      <c r="AD8" s="4"/>
      <c r="AE8" s="4"/>
      <c r="AF8" s="4"/>
    </row>
    <row r="9" customFormat="false" ht="22.5" hidden="false" customHeight="true" outlineLevel="0" collapsed="false">
      <c r="A9" s="4"/>
      <c r="B9" s="14"/>
      <c r="C9" s="15" t="s">
        <v>7</v>
      </c>
      <c r="D9" s="4"/>
      <c r="E9" s="4"/>
      <c r="F9" s="4"/>
      <c r="G9" s="4"/>
      <c r="H9" s="4"/>
      <c r="I9" s="4"/>
      <c r="J9" s="4"/>
      <c r="K9" s="4"/>
      <c r="L9" s="4"/>
      <c r="M9" s="4"/>
      <c r="N9" s="4"/>
      <c r="O9" s="4"/>
      <c r="P9" s="4"/>
      <c r="Q9" s="4"/>
      <c r="R9" s="4"/>
      <c r="S9" s="4"/>
      <c r="T9" s="4"/>
      <c r="U9" s="4"/>
      <c r="V9" s="4"/>
      <c r="W9" s="4"/>
      <c r="X9" s="4"/>
      <c r="Y9" s="4"/>
      <c r="Z9" s="4"/>
      <c r="AA9" s="4"/>
      <c r="AB9" s="4"/>
      <c r="AC9" s="4"/>
      <c r="AD9" s="4"/>
      <c r="AE9" s="4"/>
      <c r="AF9" s="4"/>
    </row>
    <row r="10" customFormat="false" ht="16.5" hidden="false" customHeight="false" outlineLevel="0" collapsed="false">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customFormat="false" ht="16.5" hidden="false" customHeight="false" outlineLevel="0" collapsed="false">
      <c r="A11" s="4"/>
      <c r="B11" s="10" t="s">
        <v>8</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row>
    <row r="12" customFormat="false" ht="24" hidden="false" customHeight="true" outlineLevel="0" collapsed="false">
      <c r="A12" s="4"/>
      <c r="B12" s="16" t="s">
        <v>9</v>
      </c>
      <c r="C12" s="17" t="s">
        <v>10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customFormat="false" ht="35.25" hidden="false" customHeight="true" outlineLevel="0" collapsed="false">
      <c r="A13" s="4"/>
      <c r="B13" s="16" t="s">
        <v>11</v>
      </c>
      <c r="C13" s="17" t="s">
        <v>12</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customFormat="false" ht="53.25" hidden="false" customHeight="true" outlineLevel="0" collapsed="false">
      <c r="A14" s="4"/>
      <c r="B14" s="16"/>
      <c r="C14" s="17" t="s">
        <v>13</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customFormat="false" ht="54" hidden="false" customHeight="true" outlineLevel="0" collapsed="false">
      <c r="A15" s="4"/>
      <c r="B15" s="16" t="s">
        <v>14</v>
      </c>
      <c r="C15" s="17" t="s">
        <v>15</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customFormat="false" ht="60" hidden="false" customHeight="true" outlineLevel="0" collapsed="false">
      <c r="A16" s="4"/>
      <c r="B16" s="16" t="s">
        <v>16</v>
      </c>
      <c r="C16" s="17" t="s">
        <v>17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customFormat="false" ht="16.5" hidden="false" customHeight="false" outlineLevel="0" collapsed="false">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18" customFormat="false" ht="16.5" hidden="false" customHeight="false" outlineLevel="0" collapsed="false">
      <c r="A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customFormat="false" ht="16.5" hidden="false" customHeight="false" outlineLevel="0" collapsed="false">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customFormat="false" ht="16.5" hidden="false" customHeight="false" outlineLevel="0" collapsed="false">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row>
    <row r="21" customFormat="false" ht="16.5" hidden="false" customHeight="false" outlineLevel="0" collapsed="false">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customFormat="false" ht="16.5" hidden="false" customHeight="false" outlineLevel="0" collapsed="false">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customFormat="false" ht="16.5" hidden="false" customHeight="false" outlineLevel="0" collapsed="false">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customFormat="false" ht="16.5" hidden="false" customHeight="false" outlineLevel="0" collapsed="false">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customFormat="false" ht="16.5" hidden="false" customHeight="false" outlineLevel="0" collapsed="false">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customFormat="false" ht="16.5" hidden="false" customHeight="false" outlineLevel="0" collapsed="false">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row>
    <row r="27" customFormat="false" ht="16.5" hidden="false" customHeight="false" outlineLevel="0" collapsed="false">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customFormat="false" ht="16.5" hidden="false" customHeight="false" outlineLevel="0" collapsed="false">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customFormat="false" ht="16.5" hidden="false" customHeight="false" outlineLevel="0" collapsed="false">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customFormat="false" ht="16.5" hidden="false" customHeight="false" outlineLevel="0" collapsed="false">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row>
    <row r="31" customFormat="false" ht="16.5" hidden="false" customHeight="false" outlineLevel="0" collapsed="false">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2" customFormat="false" ht="16.5" hidden="false" customHeight="false" outlineLevel="0" collapsed="false">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row>
    <row r="33" customFormat="false" ht="16.5" hidden="false" customHeight="false" outlineLevel="0" collapsed="false">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customFormat="false" ht="16.5" hidden="false" customHeight="false" outlineLevel="0" collapsed="false">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customFormat="false" ht="16.5" hidden="false" customHeight="false" outlineLevel="0" collapsed="false">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customFormat="false" ht="16.5" hidden="false" customHeight="false" outlineLevel="0" collapsed="false">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customFormat="false" ht="16.5" hidden="false" customHeight="false" outlineLevel="0" collapsed="false">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customFormat="false" ht="16.5" hidden="false" customHeight="false" outlineLevel="0" collapsed="false">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customFormat="false" ht="16.5" hidden="false" customHeight="false" outlineLevel="0" collapsed="false">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customFormat="false" ht="16.5" hidden="false" customHeight="false" outlineLevel="0" collapsed="false">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customFormat="false" ht="16.5" hidden="false" customHeight="false" outlineLevel="0" collapsed="false">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customFormat="false" ht="16.5" hidden="false" customHeight="false" outlineLevel="0" collapsed="false">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customFormat="false" ht="16.5" hidden="false" customHeight="false" outlineLevel="0" collapsed="false">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customFormat="false" ht="16.5" hidden="false" customHeight="false" outlineLevel="0" collapsed="false">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customFormat="false" ht="16.5" hidden="false" customHeight="false" outlineLevel="0" collapsed="false">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customFormat="false" ht="16.5" hidden="false" customHeight="false" outlineLevel="0" collapsed="false">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customFormat="false" ht="16.5" hidden="false" customHeight="false" outlineLevel="0" collapsed="false">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customFormat="false" ht="16.5" hidden="false" customHeight="false" outlineLevel="0" collapsed="false">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customFormat="false" ht="16.5" hidden="false" customHeight="false" outlineLevel="0" collapsed="false">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customFormat="false" ht="16.5" hidden="false" customHeight="false" outlineLevel="0" collapsed="false">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customFormat="false" ht="16.5" hidden="false" customHeight="false" outlineLevel="0" collapsed="false">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customFormat="false" ht="16.5" hidden="false" customHeight="false" outlineLevel="0" collapsed="false">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customFormat="false" ht="16.5" hidden="false" customHeight="false" outlineLevel="0" collapsed="false">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sheetData>
  <sheetProtection sheet="true" password="cc5a" objects="true" scenarios="true" selectLockedCells="true"/>
  <mergeCells count="2">
    <mergeCell ref="B3:C3"/>
    <mergeCell ref="B13:B14"/>
  </mergeCells>
  <dataValidations count="1">
    <dataValidation allowBlank="true" errorStyle="stop" operator="between" showDropDown="false" showErrorMessage="true" showInputMessage="true" sqref="B9" type="list">
      <formula1>#ref!</formula1>
      <formula2>0</formula2>
    </dataValidation>
  </dataValidation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36"/>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C21" activeCellId="0" sqref="C21"/>
    </sheetView>
  </sheetViews>
  <sheetFormatPr defaultColWidth="10.54296875" defaultRowHeight="15" zeroHeight="false" outlineLevelRow="0" outlineLevelCol="0"/>
  <cols>
    <col collapsed="false" customWidth="true" hidden="false" outlineLevel="0" max="2" min="2" style="18" width="18.14"/>
    <col collapsed="false" customWidth="true" hidden="false" outlineLevel="0" max="3" min="3" style="18" width="15.42"/>
  </cols>
  <sheetData>
    <row r="1" customFormat="false" ht="15" hidden="false" customHeight="false" outlineLevel="0" collapsed="false">
      <c r="A1" s="19"/>
      <c r="B1" s="19"/>
      <c r="C1" s="19"/>
      <c r="D1" s="19"/>
      <c r="E1" s="19"/>
      <c r="F1" s="19"/>
      <c r="G1" s="19"/>
      <c r="H1" s="19"/>
      <c r="I1" s="19"/>
      <c r="J1" s="19"/>
      <c r="K1" s="19"/>
      <c r="L1" s="19"/>
      <c r="M1" s="19"/>
      <c r="N1" s="19"/>
      <c r="O1" s="19"/>
      <c r="P1" s="19"/>
      <c r="Q1" s="19"/>
    </row>
    <row r="2" customFormat="false" ht="15.75" hidden="false" customHeight="false" outlineLevel="0" collapsed="false">
      <c r="A2" s="19"/>
      <c r="B2" s="10" t="s">
        <v>361</v>
      </c>
      <c r="C2" s="5"/>
      <c r="D2" s="5"/>
      <c r="E2" s="5"/>
      <c r="F2" s="5"/>
      <c r="G2" s="19"/>
      <c r="H2" s="19"/>
      <c r="I2" s="19"/>
      <c r="J2" s="19"/>
      <c r="K2" s="19"/>
      <c r="L2" s="19"/>
      <c r="M2" s="19"/>
      <c r="N2" s="19"/>
      <c r="O2" s="19"/>
      <c r="P2" s="19"/>
      <c r="Q2" s="19"/>
    </row>
    <row r="3" customFormat="false" ht="15.75" hidden="false" customHeight="false" outlineLevel="0" collapsed="false">
      <c r="A3" s="19"/>
      <c r="B3" s="844" t="s">
        <v>85</v>
      </c>
      <c r="C3" s="845" t="s">
        <v>86</v>
      </c>
      <c r="D3" s="846"/>
      <c r="E3" s="846" t="s">
        <v>87</v>
      </c>
      <c r="F3" s="847" t="s">
        <v>88</v>
      </c>
      <c r="G3" s="19"/>
      <c r="H3" s="19"/>
      <c r="I3" s="19"/>
      <c r="J3" s="19"/>
      <c r="K3" s="19"/>
      <c r="L3" s="19"/>
      <c r="M3" s="19"/>
      <c r="N3" s="19"/>
      <c r="O3" s="19"/>
      <c r="P3" s="19"/>
      <c r="Q3" s="19"/>
    </row>
    <row r="4" customFormat="false" ht="15.75" hidden="false" customHeight="false" outlineLevel="0" collapsed="false">
      <c r="A4" s="19"/>
      <c r="B4" s="878" t="s">
        <v>74</v>
      </c>
      <c r="C4" s="104" t="n">
        <v>67</v>
      </c>
      <c r="D4" s="846" t="s">
        <v>37</v>
      </c>
      <c r="E4" s="852" t="n">
        <f aca="false">IF(B4='(Betriebsstoff- &amp; Anlagendaten)'!$B$5,"0",VLOOKUP(B4,'(Betriebsstoff- &amp; Anlagendaten)'!$B$5:$H$23,7,0))</f>
        <v>0.2</v>
      </c>
      <c r="F4" s="879" t="n">
        <f aca="false">IF($B4='(Betriebsstoff- &amp; Anlagendaten)'!$B$5,"0",VLOOKUP($B4,'(Betriebsstoff- &amp; Anlagendaten)'!$B$5:$J$23,9,0))</f>
        <v>20</v>
      </c>
      <c r="G4" s="19"/>
      <c r="H4" s="19"/>
      <c r="I4" s="19"/>
      <c r="J4" s="19"/>
      <c r="K4" s="19"/>
      <c r="L4" s="19"/>
      <c r="M4" s="19"/>
      <c r="N4" s="19"/>
      <c r="O4" s="19"/>
      <c r="P4" s="19"/>
      <c r="Q4" s="19"/>
    </row>
    <row r="5" customFormat="false" ht="15.75" hidden="false" customHeight="false" outlineLevel="0" collapsed="false">
      <c r="A5" s="19"/>
      <c r="B5" s="878" t="s">
        <v>271</v>
      </c>
      <c r="C5" s="104" t="n">
        <v>29</v>
      </c>
      <c r="D5" s="846" t="s">
        <v>37</v>
      </c>
      <c r="E5" s="852" t="n">
        <f aca="false">IF(B5='(Betriebsstoff- &amp; Anlagendaten)'!$B$5,"0",VLOOKUP(B5,'(Betriebsstoff- &amp; Anlagendaten)'!$B$5:$H$23,7,0))</f>
        <v>0</v>
      </c>
      <c r="F5" s="879" t="n">
        <f aca="false">IF($B5='(Betriebsstoff- &amp; Anlagendaten)'!$B$5,"0",VLOOKUP($B5,'(Betriebsstoff- &amp; Anlagendaten)'!$B$5:$J$23,9,0))</f>
        <v>0</v>
      </c>
      <c r="G5" s="19"/>
      <c r="H5" s="19"/>
      <c r="I5" s="19"/>
      <c r="J5" s="19"/>
      <c r="K5" s="19"/>
      <c r="L5" s="19"/>
      <c r="M5" s="19"/>
      <c r="N5" s="19"/>
      <c r="O5" s="19"/>
      <c r="P5" s="19"/>
      <c r="Q5" s="19"/>
    </row>
    <row r="6" customFormat="false" ht="15.75" hidden="false" customHeight="false" outlineLevel="0" collapsed="false">
      <c r="A6" s="19"/>
      <c r="B6" s="878" t="s">
        <v>67</v>
      </c>
      <c r="C6" s="104" t="n">
        <v>4</v>
      </c>
      <c r="D6" s="846" t="s">
        <v>37</v>
      </c>
      <c r="E6" s="852" t="n">
        <f aca="false">IF(B6='(Betriebsstoff- &amp; Anlagendaten)'!$B$5,"0",VLOOKUP(B6,'(Betriebsstoff- &amp; Anlagendaten)'!$B$5:$H$23,7,0))</f>
        <v>1.1</v>
      </c>
      <c r="F6" s="879" t="n">
        <f aca="false">IF($B6='(Betriebsstoff- &amp; Anlagendaten)'!$B$5,"0",VLOOKUP($B6,'(Betriebsstoff- &amp; Anlagendaten)'!$B$5:$J$23,9,0))</f>
        <v>310</v>
      </c>
      <c r="G6" s="19"/>
      <c r="H6" s="19"/>
      <c r="I6" s="19"/>
      <c r="J6" s="19"/>
      <c r="K6" s="19"/>
      <c r="L6" s="19"/>
      <c r="M6" s="19"/>
      <c r="N6" s="19"/>
      <c r="O6" s="19"/>
      <c r="P6" s="19"/>
      <c r="Q6" s="19"/>
    </row>
    <row r="7" customFormat="false" ht="15.75" hidden="false" customHeight="false" outlineLevel="0" collapsed="false">
      <c r="A7" s="19"/>
      <c r="B7" s="880" t="s">
        <v>91</v>
      </c>
      <c r="C7" s="881"/>
      <c r="D7" s="882"/>
      <c r="E7" s="883" t="n">
        <f aca="false">(C4*E4+C5*E5+C6*E6)/(C4+C5+C6)</f>
        <v>0.178</v>
      </c>
      <c r="F7" s="884" t="n">
        <f aca="false">(F4*C4+F5*C5+F6*C6)/100</f>
        <v>25.8</v>
      </c>
      <c r="G7" s="19"/>
      <c r="H7" s="19"/>
      <c r="I7" s="19"/>
      <c r="J7" s="19"/>
      <c r="K7" s="19"/>
      <c r="L7" s="19"/>
      <c r="M7" s="19"/>
      <c r="N7" s="19"/>
      <c r="O7" s="19"/>
      <c r="P7" s="19"/>
      <c r="Q7" s="19"/>
    </row>
    <row r="8" customFormat="false" ht="15" hidden="false" customHeight="false" outlineLevel="0" collapsed="false">
      <c r="A8" s="19"/>
      <c r="B8" s="885" t="s">
        <v>92</v>
      </c>
      <c r="C8" s="885"/>
      <c r="D8" s="885"/>
      <c r="E8" s="885"/>
      <c r="F8" s="885"/>
      <c r="G8" s="19"/>
      <c r="H8" s="19"/>
      <c r="I8" s="19"/>
      <c r="J8" s="19"/>
      <c r="K8" s="19"/>
      <c r="L8" s="19"/>
      <c r="M8" s="19"/>
      <c r="N8" s="19"/>
      <c r="O8" s="19"/>
      <c r="P8" s="19"/>
      <c r="Q8" s="19"/>
    </row>
    <row r="9" customFormat="false" ht="15" hidden="false" customHeight="false" outlineLevel="0" collapsed="false">
      <c r="A9" s="19"/>
      <c r="B9" s="885" t="s">
        <v>362</v>
      </c>
      <c r="C9" s="885"/>
      <c r="D9" s="885"/>
      <c r="E9" s="885"/>
      <c r="F9" s="885"/>
      <c r="G9" s="19"/>
      <c r="H9" s="19"/>
      <c r="I9" s="19"/>
      <c r="J9" s="19"/>
      <c r="K9" s="19"/>
      <c r="L9" s="19"/>
      <c r="M9" s="19"/>
      <c r="N9" s="19"/>
      <c r="O9" s="19"/>
      <c r="P9" s="19"/>
      <c r="Q9" s="19"/>
    </row>
    <row r="10" customFormat="false" ht="15" hidden="false" customHeight="false" outlineLevel="0" collapsed="false">
      <c r="A10" s="19"/>
      <c r="B10" s="886" t="s">
        <v>363</v>
      </c>
      <c r="C10" s="104" t="n">
        <v>8000</v>
      </c>
      <c r="D10" s="887" t="s">
        <v>42</v>
      </c>
      <c r="E10" s="888"/>
      <c r="F10" s="889"/>
      <c r="G10" s="19"/>
      <c r="H10" s="19"/>
      <c r="I10" s="19"/>
      <c r="J10" s="19"/>
      <c r="K10" s="19"/>
      <c r="L10" s="19"/>
      <c r="M10" s="19"/>
      <c r="N10" s="19"/>
      <c r="O10" s="19"/>
      <c r="P10" s="19"/>
      <c r="Q10" s="19"/>
    </row>
    <row r="11" customFormat="false" ht="15" hidden="false" customHeight="false" outlineLevel="0" collapsed="false">
      <c r="A11" s="19"/>
      <c r="B11" s="886" t="s">
        <v>364</v>
      </c>
      <c r="C11" s="104" t="n">
        <v>7000</v>
      </c>
      <c r="D11" s="887" t="s">
        <v>42</v>
      </c>
      <c r="E11" s="888"/>
      <c r="F11" s="889"/>
      <c r="G11" s="19"/>
      <c r="H11" s="19"/>
      <c r="I11" s="19"/>
      <c r="J11" s="19"/>
      <c r="K11" s="19"/>
      <c r="L11" s="19"/>
      <c r="M11" s="19"/>
      <c r="N11" s="19"/>
      <c r="O11" s="19"/>
      <c r="P11" s="19"/>
      <c r="Q11" s="19"/>
    </row>
    <row r="12" customFormat="false" ht="15" hidden="false" customHeight="false" outlineLevel="0" collapsed="false">
      <c r="A12" s="19"/>
      <c r="B12" s="886" t="s">
        <v>365</v>
      </c>
      <c r="C12" s="104" t="n">
        <v>-7000</v>
      </c>
      <c r="D12" s="887" t="s">
        <v>42</v>
      </c>
      <c r="E12" s="888"/>
      <c r="F12" s="889"/>
      <c r="G12" s="19"/>
      <c r="H12" s="19"/>
      <c r="I12" s="19"/>
      <c r="J12" s="19"/>
      <c r="K12" s="19"/>
      <c r="L12" s="19"/>
      <c r="M12" s="19"/>
      <c r="N12" s="19"/>
      <c r="O12" s="19"/>
      <c r="P12" s="19"/>
      <c r="Q12" s="19"/>
    </row>
    <row r="13" customFormat="false" ht="15" hidden="false" customHeight="false" outlineLevel="0" collapsed="false">
      <c r="A13" s="19"/>
      <c r="B13" s="886"/>
      <c r="C13" s="104"/>
      <c r="D13" s="887" t="s">
        <v>42</v>
      </c>
      <c r="E13" s="888"/>
      <c r="F13" s="889"/>
      <c r="G13" s="19"/>
      <c r="H13" s="19"/>
      <c r="I13" s="19"/>
      <c r="J13" s="19"/>
      <c r="K13" s="19"/>
      <c r="L13" s="19"/>
      <c r="M13" s="19"/>
      <c r="N13" s="19"/>
      <c r="O13" s="19"/>
      <c r="P13" s="19"/>
      <c r="Q13" s="19"/>
    </row>
    <row r="14" customFormat="false" ht="15.75" hidden="false" customHeight="false" outlineLevel="0" collapsed="false">
      <c r="A14" s="19"/>
      <c r="B14" s="867" t="s">
        <v>104</v>
      </c>
      <c r="C14" s="890" t="n">
        <f aca="false">SUM(C10:C13)</f>
        <v>8000</v>
      </c>
      <c r="D14" s="887" t="s">
        <v>42</v>
      </c>
      <c r="E14" s="888"/>
      <c r="F14" s="889"/>
      <c r="G14" s="19"/>
      <c r="H14" s="19"/>
      <c r="I14" s="19"/>
      <c r="J14" s="19"/>
      <c r="K14" s="19"/>
      <c r="L14" s="19"/>
      <c r="M14" s="19"/>
      <c r="N14" s="19"/>
      <c r="O14" s="19"/>
      <c r="P14" s="19"/>
      <c r="Q14" s="19"/>
    </row>
    <row r="15" customFormat="false" ht="15" hidden="false" customHeight="false" outlineLevel="0" collapsed="false">
      <c r="A15" s="19"/>
      <c r="B15" s="885" t="s">
        <v>56</v>
      </c>
      <c r="C15" s="885"/>
      <c r="D15" s="885"/>
      <c r="E15" s="885"/>
      <c r="F15" s="885"/>
      <c r="G15" s="19"/>
      <c r="H15" s="19"/>
      <c r="I15" s="19"/>
      <c r="J15" s="19"/>
      <c r="K15" s="19"/>
      <c r="L15" s="19"/>
      <c r="M15" s="19"/>
      <c r="N15" s="19"/>
      <c r="O15" s="19"/>
      <c r="P15" s="19"/>
      <c r="Q15" s="19"/>
    </row>
    <row r="16" customFormat="false" ht="15" hidden="false" customHeight="false" outlineLevel="0" collapsed="false">
      <c r="A16" s="19"/>
      <c r="B16" s="886" t="s">
        <v>96</v>
      </c>
      <c r="C16" s="104" t="n">
        <v>400</v>
      </c>
      <c r="D16" s="102" t="s">
        <v>57</v>
      </c>
      <c r="E16" s="891"/>
      <c r="F16" s="892"/>
      <c r="G16" s="19"/>
      <c r="H16" s="19"/>
      <c r="I16" s="19"/>
      <c r="J16" s="19"/>
      <c r="K16" s="19"/>
      <c r="L16" s="19"/>
      <c r="M16" s="19"/>
      <c r="N16" s="19"/>
      <c r="O16" s="19"/>
      <c r="P16" s="19"/>
      <c r="Q16" s="19"/>
    </row>
    <row r="17" customFormat="false" ht="15" hidden="false" customHeight="false" outlineLevel="0" collapsed="false">
      <c r="A17" s="19"/>
      <c r="B17" s="886" t="s">
        <v>98</v>
      </c>
      <c r="C17" s="104"/>
      <c r="D17" s="102" t="s">
        <v>57</v>
      </c>
      <c r="E17" s="891"/>
      <c r="F17" s="892"/>
      <c r="G17" s="19"/>
      <c r="H17" s="19"/>
      <c r="I17" s="19"/>
      <c r="J17" s="19"/>
      <c r="K17" s="19"/>
      <c r="L17" s="19"/>
      <c r="M17" s="19"/>
      <c r="N17" s="19"/>
      <c r="O17" s="19"/>
      <c r="P17" s="19"/>
      <c r="Q17" s="19"/>
    </row>
    <row r="18" customFormat="false" ht="15" hidden="false" customHeight="false" outlineLevel="0" collapsed="false">
      <c r="A18" s="19"/>
      <c r="B18" s="886" t="s">
        <v>100</v>
      </c>
      <c r="C18" s="104"/>
      <c r="D18" s="102" t="s">
        <v>57</v>
      </c>
      <c r="E18" s="891"/>
      <c r="F18" s="892"/>
      <c r="G18" s="19"/>
      <c r="H18" s="19"/>
      <c r="I18" s="19"/>
      <c r="J18" s="19"/>
      <c r="K18" s="19"/>
      <c r="L18" s="19"/>
      <c r="M18" s="19"/>
      <c r="N18" s="19"/>
      <c r="O18" s="19"/>
      <c r="P18" s="19"/>
      <c r="Q18" s="19"/>
    </row>
    <row r="19" customFormat="false" ht="15" hidden="false" customHeight="false" outlineLevel="0" collapsed="false">
      <c r="A19" s="19"/>
      <c r="B19" s="886" t="s">
        <v>102</v>
      </c>
      <c r="C19" s="104"/>
      <c r="D19" s="102" t="s">
        <v>57</v>
      </c>
      <c r="E19" s="891"/>
      <c r="F19" s="892"/>
      <c r="G19" s="19"/>
      <c r="H19" s="19"/>
      <c r="I19" s="19"/>
      <c r="J19" s="19"/>
      <c r="K19" s="19"/>
      <c r="L19" s="19"/>
      <c r="M19" s="19"/>
      <c r="N19" s="19"/>
      <c r="O19" s="19"/>
      <c r="P19" s="19"/>
      <c r="Q19" s="19"/>
    </row>
    <row r="20" customFormat="false" ht="15.75" hidden="false" customHeight="false" outlineLevel="0" collapsed="false">
      <c r="A20" s="19"/>
      <c r="B20" s="867" t="s">
        <v>366</v>
      </c>
      <c r="C20" s="890" t="n">
        <f aca="false">SUM(C16:C19)</f>
        <v>400</v>
      </c>
      <c r="D20" s="854" t="s">
        <v>57</v>
      </c>
      <c r="E20" s="854"/>
      <c r="F20" s="854"/>
      <c r="G20" s="19"/>
      <c r="H20" s="19"/>
      <c r="I20" s="19"/>
      <c r="J20" s="19"/>
      <c r="K20" s="19"/>
      <c r="L20" s="19"/>
      <c r="M20" s="19"/>
      <c r="N20" s="19"/>
      <c r="O20" s="19"/>
      <c r="P20" s="19"/>
      <c r="Q20" s="19"/>
    </row>
    <row r="21" customFormat="false" ht="15.75" hidden="false" customHeight="false" outlineLevel="0" collapsed="false">
      <c r="A21" s="19"/>
      <c r="B21" s="867" t="s">
        <v>58</v>
      </c>
      <c r="C21" s="893" t="n">
        <v>19</v>
      </c>
      <c r="D21" s="894" t="s">
        <v>59</v>
      </c>
      <c r="E21" s="894"/>
      <c r="F21" s="894"/>
      <c r="G21" s="19"/>
      <c r="H21" s="19"/>
      <c r="I21" s="19"/>
      <c r="J21" s="19"/>
      <c r="K21" s="19"/>
      <c r="L21" s="19"/>
      <c r="M21" s="19"/>
      <c r="N21" s="19"/>
      <c r="O21" s="19"/>
      <c r="P21" s="19"/>
      <c r="Q21" s="19"/>
    </row>
    <row r="22" customFormat="false" ht="15.75" hidden="false" customHeight="false" outlineLevel="0" collapsed="false">
      <c r="A22" s="19"/>
      <c r="B22" s="861" t="s">
        <v>114</v>
      </c>
      <c r="C22" s="890" t="n">
        <f aca="false">IF(OR($C$4="",F$4=""),"",(C4*F4+C5*F5+C6*F6)/(C4+C5+C6))</f>
        <v>25.8</v>
      </c>
      <c r="D22" s="894" t="s">
        <v>115</v>
      </c>
      <c r="E22" s="894"/>
      <c r="F22" s="894"/>
      <c r="G22" s="19"/>
      <c r="H22" s="19"/>
      <c r="I22" s="19"/>
      <c r="J22" s="19"/>
      <c r="K22" s="19"/>
      <c r="L22" s="19"/>
      <c r="M22" s="19"/>
      <c r="N22" s="19"/>
      <c r="O22" s="19"/>
      <c r="P22" s="19"/>
      <c r="Q22" s="19"/>
    </row>
    <row r="23" customFormat="false" ht="15.75" hidden="false" customHeight="false" outlineLevel="0" collapsed="false">
      <c r="A23" s="19"/>
      <c r="B23" s="895" t="s">
        <v>116</v>
      </c>
      <c r="C23" s="227" t="n">
        <v>0</v>
      </c>
      <c r="D23" s="110" t="s">
        <v>42</v>
      </c>
      <c r="E23" s="896"/>
      <c r="F23" s="53"/>
      <c r="G23" s="19"/>
      <c r="H23" s="19"/>
      <c r="I23" s="19"/>
      <c r="J23" s="19"/>
      <c r="K23" s="19"/>
      <c r="L23" s="19"/>
      <c r="M23" s="19"/>
      <c r="N23" s="19"/>
      <c r="O23" s="19"/>
      <c r="P23" s="19"/>
      <c r="Q23" s="19"/>
    </row>
    <row r="24" customFormat="false" ht="15" hidden="false" customHeight="false" outlineLevel="0" collapsed="false">
      <c r="A24" s="19"/>
      <c r="B24" s="19"/>
      <c r="C24" s="19"/>
      <c r="D24" s="19"/>
      <c r="E24" s="19"/>
      <c r="F24" s="19"/>
      <c r="G24" s="19"/>
      <c r="H24" s="19"/>
      <c r="I24" s="19"/>
      <c r="J24" s="19"/>
      <c r="K24" s="19"/>
      <c r="L24" s="19"/>
      <c r="M24" s="19"/>
      <c r="N24" s="19"/>
      <c r="O24" s="19"/>
      <c r="P24" s="19"/>
      <c r="Q24" s="19"/>
    </row>
    <row r="25" customFormat="false" ht="15" hidden="false" customHeight="false" outlineLevel="0" collapsed="false">
      <c r="A25" s="19"/>
      <c r="B25" s="19"/>
      <c r="C25" s="19"/>
      <c r="D25" s="19"/>
      <c r="E25" s="19"/>
      <c r="F25" s="19"/>
      <c r="G25" s="19"/>
      <c r="H25" s="19"/>
      <c r="I25" s="19"/>
      <c r="J25" s="19"/>
      <c r="K25" s="19"/>
      <c r="L25" s="19"/>
      <c r="M25" s="19"/>
      <c r="N25" s="19"/>
      <c r="O25" s="19"/>
      <c r="P25" s="19"/>
      <c r="Q25" s="19"/>
    </row>
    <row r="26" customFormat="false" ht="15" hidden="false" customHeight="false" outlineLevel="0" collapsed="false">
      <c r="A26" s="19"/>
      <c r="B26" s="19"/>
      <c r="C26" s="19"/>
      <c r="D26" s="19"/>
      <c r="E26" s="19"/>
      <c r="F26" s="19"/>
      <c r="G26" s="19"/>
      <c r="H26" s="19"/>
      <c r="I26" s="19"/>
      <c r="J26" s="19"/>
      <c r="K26" s="19"/>
      <c r="L26" s="19"/>
      <c r="M26" s="19"/>
      <c r="N26" s="19"/>
      <c r="O26" s="19"/>
      <c r="P26" s="19"/>
      <c r="Q26" s="19"/>
    </row>
    <row r="27" customFormat="false" ht="15" hidden="false" customHeight="false" outlineLevel="0" collapsed="false">
      <c r="A27" s="19"/>
      <c r="B27" s="19"/>
      <c r="C27" s="19"/>
      <c r="D27" s="19"/>
      <c r="E27" s="19"/>
      <c r="F27" s="19"/>
      <c r="G27" s="19"/>
      <c r="H27" s="19"/>
      <c r="I27" s="19"/>
      <c r="J27" s="19"/>
      <c r="K27" s="19"/>
      <c r="L27" s="19"/>
      <c r="M27" s="19"/>
      <c r="N27" s="19"/>
      <c r="O27" s="19"/>
      <c r="P27" s="19"/>
      <c r="Q27" s="19"/>
    </row>
    <row r="28" customFormat="false" ht="15" hidden="false" customHeight="false" outlineLevel="0" collapsed="false">
      <c r="A28" s="19"/>
      <c r="B28" s="19"/>
      <c r="C28" s="19"/>
      <c r="D28" s="19"/>
      <c r="E28" s="19"/>
      <c r="F28" s="19"/>
      <c r="G28" s="19"/>
      <c r="H28" s="19"/>
      <c r="I28" s="19"/>
      <c r="J28" s="19"/>
      <c r="K28" s="19"/>
      <c r="L28" s="19"/>
      <c r="M28" s="19"/>
      <c r="N28" s="19"/>
      <c r="O28" s="19"/>
      <c r="P28" s="19"/>
      <c r="Q28" s="19"/>
    </row>
    <row r="29" customFormat="false" ht="15" hidden="false" customHeight="false" outlineLevel="0" collapsed="false">
      <c r="A29" s="19"/>
      <c r="B29" s="19"/>
      <c r="C29" s="19"/>
      <c r="D29" s="19"/>
      <c r="E29" s="19"/>
      <c r="F29" s="19"/>
      <c r="G29" s="19"/>
      <c r="H29" s="19"/>
      <c r="I29" s="19"/>
      <c r="J29" s="19"/>
      <c r="K29" s="19"/>
      <c r="L29" s="19"/>
      <c r="M29" s="19"/>
      <c r="N29" s="19"/>
      <c r="O29" s="19"/>
      <c r="P29" s="19"/>
      <c r="Q29" s="19"/>
    </row>
    <row r="30" customFormat="false" ht="15" hidden="false" customHeight="false" outlineLevel="0" collapsed="false">
      <c r="A30" s="19"/>
      <c r="B30" s="19"/>
      <c r="C30" s="19"/>
      <c r="D30" s="19"/>
      <c r="E30" s="19"/>
      <c r="F30" s="19"/>
      <c r="G30" s="19"/>
      <c r="H30" s="19"/>
      <c r="I30" s="19"/>
      <c r="J30" s="19"/>
      <c r="K30" s="19"/>
      <c r="L30" s="19"/>
      <c r="M30" s="19"/>
      <c r="N30" s="19"/>
      <c r="O30" s="19"/>
      <c r="P30" s="19"/>
      <c r="Q30" s="19"/>
    </row>
    <row r="31" customFormat="false" ht="15" hidden="false" customHeight="false" outlineLevel="0" collapsed="false">
      <c r="A31" s="19"/>
      <c r="B31" s="19"/>
      <c r="C31" s="19"/>
      <c r="D31" s="19"/>
      <c r="E31" s="19"/>
      <c r="F31" s="19"/>
      <c r="G31" s="19"/>
      <c r="H31" s="19"/>
      <c r="I31" s="19"/>
      <c r="J31" s="19"/>
      <c r="K31" s="19"/>
      <c r="L31" s="19"/>
      <c r="M31" s="19"/>
      <c r="N31" s="19"/>
      <c r="O31" s="19"/>
      <c r="P31" s="19"/>
      <c r="Q31" s="19"/>
    </row>
    <row r="32" customFormat="false" ht="15" hidden="false" customHeight="false" outlineLevel="0" collapsed="false">
      <c r="A32" s="19"/>
      <c r="B32" s="19"/>
      <c r="C32" s="19"/>
      <c r="D32" s="19"/>
      <c r="E32" s="19"/>
      <c r="F32" s="19"/>
      <c r="G32" s="19"/>
      <c r="H32" s="19"/>
      <c r="I32" s="19"/>
      <c r="J32" s="19"/>
      <c r="K32" s="19"/>
      <c r="L32" s="19"/>
      <c r="M32" s="19"/>
      <c r="N32" s="19"/>
      <c r="O32" s="19"/>
      <c r="P32" s="19"/>
      <c r="Q32" s="19"/>
    </row>
    <row r="33" customFormat="false" ht="15" hidden="false" customHeight="false" outlineLevel="0" collapsed="false">
      <c r="A33" s="19"/>
      <c r="B33" s="19"/>
      <c r="C33" s="19"/>
      <c r="D33" s="19"/>
      <c r="E33" s="19"/>
      <c r="F33" s="19"/>
      <c r="G33" s="19"/>
      <c r="H33" s="19"/>
      <c r="I33" s="19"/>
      <c r="J33" s="19"/>
      <c r="K33" s="19"/>
      <c r="L33" s="19"/>
      <c r="M33" s="19"/>
      <c r="N33" s="19"/>
      <c r="O33" s="19"/>
      <c r="P33" s="19"/>
      <c r="Q33" s="19"/>
    </row>
    <row r="34" customFormat="false" ht="15" hidden="false" customHeight="false" outlineLevel="0" collapsed="false">
      <c r="A34" s="19"/>
      <c r="B34" s="19"/>
      <c r="C34" s="19"/>
      <c r="D34" s="19"/>
      <c r="E34" s="19"/>
      <c r="F34" s="19"/>
      <c r="G34" s="19"/>
      <c r="H34" s="19"/>
      <c r="I34" s="19"/>
      <c r="J34" s="19"/>
      <c r="K34" s="19"/>
      <c r="L34" s="19"/>
      <c r="M34" s="19"/>
      <c r="N34" s="19"/>
      <c r="O34" s="19"/>
      <c r="P34" s="19"/>
      <c r="Q34" s="19"/>
    </row>
    <row r="35" customFormat="false" ht="15" hidden="false" customHeight="false" outlineLevel="0" collapsed="false">
      <c r="A35" s="19"/>
      <c r="B35" s="19"/>
      <c r="C35" s="19"/>
      <c r="D35" s="19"/>
      <c r="E35" s="19"/>
      <c r="F35" s="19"/>
      <c r="G35" s="19"/>
      <c r="H35" s="19"/>
      <c r="I35" s="19"/>
      <c r="J35" s="19"/>
      <c r="K35" s="19"/>
      <c r="L35" s="19"/>
      <c r="M35" s="19"/>
      <c r="N35" s="19"/>
      <c r="O35" s="19"/>
      <c r="P35" s="19"/>
      <c r="Q35" s="19"/>
    </row>
    <row r="36" customFormat="false" ht="15" hidden="false" customHeight="false" outlineLevel="0" collapsed="false">
      <c r="A36" s="19"/>
      <c r="B36" s="19"/>
      <c r="C36" s="19"/>
      <c r="D36" s="19"/>
      <c r="E36" s="19"/>
      <c r="F36" s="19"/>
      <c r="G36" s="19"/>
      <c r="H36" s="19"/>
      <c r="I36" s="19"/>
      <c r="J36" s="19"/>
      <c r="K36" s="19"/>
      <c r="L36" s="19"/>
      <c r="M36" s="19"/>
      <c r="N36" s="19"/>
      <c r="O36" s="19"/>
      <c r="P36" s="19"/>
      <c r="Q36" s="19"/>
    </row>
  </sheetData>
  <sheetProtection sheet="true" password="cc5a" objects="true" scenarios="true" selectLockedCells="true"/>
  <mergeCells count="6">
    <mergeCell ref="B8:F8"/>
    <mergeCell ref="B9:F9"/>
    <mergeCell ref="B15:F15"/>
    <mergeCell ref="D20:F20"/>
    <mergeCell ref="D21:F21"/>
    <mergeCell ref="D22:F22"/>
  </mergeCells>
  <dataValidations count="1">
    <dataValidation allowBlank="true" errorStyle="stop" operator="between" showDropDown="false" showErrorMessage="true" showInputMessage="true" sqref="B4:B6" type="list">
      <formula1>'(Betriebsstoff- &amp; Anlagendaten)'!$B$5:$B$19</formula1>
      <formula2>0</formula2>
    </dataValidation>
  </dataValidation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NH35"/>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pane xSplit="12" ySplit="9" topLeftCell="M10" activePane="bottomRight" state="frozen"/>
      <selection pane="topLeft" activeCell="A1" activeCellId="0" sqref="A1"/>
      <selection pane="topRight" activeCell="M1" activeCellId="0" sqref="M1"/>
      <selection pane="bottomLeft" activeCell="A10" activeCellId="0" sqref="A10"/>
      <selection pane="bottomRight" activeCell="M18" activeCellId="0" sqref="M18"/>
    </sheetView>
  </sheetViews>
  <sheetFormatPr defaultColWidth="12.5703125" defaultRowHeight="16.5" zeroHeight="false" outlineLevelRow="0" outlineLevelCol="1"/>
  <cols>
    <col collapsed="false" customWidth="true" hidden="false" outlineLevel="0" max="1" min="1" style="1" width="4.14"/>
    <col collapsed="false" customWidth="true" hidden="false" outlineLevel="0" max="2" min="2" style="1" width="36.57"/>
    <col collapsed="false" customWidth="false" hidden="false" outlineLevel="0" max="3" min="3" style="1" width="12.57"/>
    <col collapsed="false" customWidth="true" hidden="false" outlineLevel="0" max="4" min="4" style="1" width="9.29"/>
    <col collapsed="false" customWidth="true" hidden="false" outlineLevel="0" max="5" min="5" style="897" width="30"/>
    <col collapsed="false" customWidth="true" hidden="false" outlineLevel="0" max="6" min="6" style="898" width="16.57"/>
    <col collapsed="false" customWidth="true" hidden="false" outlineLevel="0" max="7" min="7" style="898" width="11.29"/>
    <col collapsed="false" customWidth="true" hidden="false" outlineLevel="0" max="8" min="8" style="1" width="11.43"/>
    <col collapsed="false" customWidth="true" hidden="false" outlineLevel="0" max="29" min="9" style="1" width="7.16"/>
    <col collapsed="false" customWidth="true" hidden="false" outlineLevel="1" max="38" min="30" style="1" width="7.16"/>
    <col collapsed="false" customWidth="true" hidden="false" outlineLevel="0" max="39" min="39" style="1" width="7.16"/>
    <col collapsed="false" customWidth="true" hidden="false" outlineLevel="1" max="48" min="40" style="1" width="7.16"/>
    <col collapsed="false" customWidth="true" hidden="false" outlineLevel="0" max="49" min="49" style="1" width="7.16"/>
    <col collapsed="false" customWidth="true" hidden="false" outlineLevel="1" max="77" min="50" style="1" width="7.16"/>
    <col collapsed="false" customWidth="true" hidden="false" outlineLevel="0" max="78" min="78" style="1" width="7.16"/>
    <col collapsed="false" customWidth="true" hidden="false" outlineLevel="0" max="79" min="79" style="1" width="5.29"/>
    <col collapsed="false" customWidth="true" hidden="false" outlineLevel="0" max="80" min="80" style="1" width="43.71"/>
    <col collapsed="false" customWidth="true" hidden="false" outlineLevel="0" max="81" min="81" style="1" width="36.29"/>
    <col collapsed="false" customWidth="true" hidden="false" outlineLevel="0" max="82" min="82" style="1" width="34.71"/>
    <col collapsed="false" customWidth="false" hidden="false" outlineLevel="0" max="1048" min="83" style="1" width="12.57"/>
  </cols>
  <sheetData>
    <row r="1" customFormat="false" ht="16.5" hidden="false" customHeight="false" outlineLevel="0" collapsed="false">
      <c r="A1" s="4"/>
      <c r="B1" s="756" t="s">
        <v>367</v>
      </c>
      <c r="C1" s="4"/>
      <c r="D1" s="4"/>
      <c r="E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row>
    <row r="2" customFormat="false" ht="16.5" hidden="false" customHeight="false" outlineLevel="0" collapsed="false">
      <c r="A2" s="4"/>
      <c r="B2" s="756" t="s">
        <v>368</v>
      </c>
      <c r="C2" s="4"/>
      <c r="D2" s="4"/>
      <c r="E2" s="899" t="s">
        <v>369</v>
      </c>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row>
    <row r="3" customFormat="false" ht="17.25" hidden="false" customHeight="false" outlineLevel="0" collapsed="false">
      <c r="A3" s="4"/>
      <c r="B3" s="4"/>
      <c r="C3" s="4"/>
      <c r="D3" s="4"/>
      <c r="E3" s="900" t="s">
        <v>370</v>
      </c>
      <c r="F3" s="901"/>
      <c r="G3" s="901"/>
      <c r="H3" s="4"/>
      <c r="I3" s="902"/>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customFormat="false" ht="15" hidden="false" customHeight="true" outlineLevel="0" collapsed="false">
      <c r="A4" s="4"/>
      <c r="B4" s="4"/>
      <c r="C4" s="4"/>
      <c r="D4" s="4"/>
      <c r="E4" s="903" t="str">
        <f aca="false">IF('2c. Ergänzungen KSA'!D6="-",E3,'2c. Ergänzungen KSA'!D6)</f>
        <v>mit lineraer Preissteigerung</v>
      </c>
      <c r="F4" s="904" t="s">
        <v>371</v>
      </c>
      <c r="G4" s="243"/>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row r="5" customFormat="false" ht="16.5" hidden="false" customHeight="false" outlineLevel="0" collapsed="false">
      <c r="A5" s="4"/>
      <c r="B5" s="4"/>
      <c r="C5" s="4"/>
      <c r="D5" s="4"/>
      <c r="E5" s="905"/>
      <c r="F5" s="901"/>
      <c r="G5" s="901"/>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row>
    <row r="6" customFormat="false" ht="16.5" hidden="false" customHeight="false" outlineLevel="0" collapsed="false">
      <c r="A6" s="4"/>
      <c r="B6" s="4"/>
      <c r="C6" s="4"/>
      <c r="D6" s="4"/>
      <c r="E6" s="906" t="s">
        <v>372</v>
      </c>
      <c r="F6" s="907"/>
      <c r="G6" s="907"/>
      <c r="H6" s="907" t="s">
        <v>373</v>
      </c>
      <c r="I6" s="907" t="n">
        <f aca="false">'1. Anleitung'!B5</f>
        <v>2024</v>
      </c>
      <c r="J6" s="907" t="n">
        <f aca="false">I6+1</f>
        <v>2025</v>
      </c>
      <c r="K6" s="907" t="n">
        <f aca="false">J6+1</f>
        <v>2026</v>
      </c>
      <c r="L6" s="907" t="n">
        <f aca="false">K6+1</f>
        <v>2027</v>
      </c>
      <c r="M6" s="907" t="n">
        <f aca="false">L6+1</f>
        <v>2028</v>
      </c>
      <c r="N6" s="907" t="n">
        <f aca="false">M6+1</f>
        <v>2029</v>
      </c>
      <c r="O6" s="907" t="n">
        <f aca="false">N6+1</f>
        <v>2030</v>
      </c>
      <c r="P6" s="907" t="n">
        <f aca="false">O6+1</f>
        <v>2031</v>
      </c>
      <c r="Q6" s="907" t="n">
        <f aca="false">P6+1</f>
        <v>2032</v>
      </c>
      <c r="R6" s="907" t="n">
        <f aca="false">Q6+1</f>
        <v>2033</v>
      </c>
      <c r="S6" s="907" t="n">
        <f aca="false">R6+1</f>
        <v>2034</v>
      </c>
      <c r="T6" s="907" t="n">
        <f aca="false">S6+1</f>
        <v>2035</v>
      </c>
      <c r="U6" s="907" t="n">
        <f aca="false">T6+1</f>
        <v>2036</v>
      </c>
      <c r="V6" s="907" t="n">
        <f aca="false">U6+1</f>
        <v>2037</v>
      </c>
      <c r="W6" s="907" t="n">
        <f aca="false">V6+1</f>
        <v>2038</v>
      </c>
      <c r="X6" s="907" t="n">
        <f aca="false">W6+1</f>
        <v>2039</v>
      </c>
      <c r="Y6" s="907" t="n">
        <f aca="false">X6+1</f>
        <v>2040</v>
      </c>
      <c r="Z6" s="907" t="n">
        <f aca="false">Y6+1</f>
        <v>2041</v>
      </c>
      <c r="AA6" s="907" t="n">
        <f aca="false">Z6+1</f>
        <v>2042</v>
      </c>
      <c r="AB6" s="907" t="n">
        <f aca="false">AA6+1</f>
        <v>2043</v>
      </c>
      <c r="AC6" s="907" t="n">
        <f aca="false">AB6+1</f>
        <v>2044</v>
      </c>
      <c r="AD6" s="907" t="n">
        <f aca="false">AC6+1</f>
        <v>2045</v>
      </c>
      <c r="AE6" s="907" t="n">
        <f aca="false">AD6+1</f>
        <v>2046</v>
      </c>
      <c r="AF6" s="907" t="n">
        <f aca="false">AE6+1</f>
        <v>2047</v>
      </c>
      <c r="AG6" s="907" t="n">
        <f aca="false">AF6+1</f>
        <v>2048</v>
      </c>
      <c r="AH6" s="907" t="n">
        <f aca="false">AG6+1</f>
        <v>2049</v>
      </c>
      <c r="AI6" s="907" t="n">
        <f aca="false">AH6+1</f>
        <v>2050</v>
      </c>
      <c r="AJ6" s="907" t="n">
        <f aca="false">AI6+1</f>
        <v>2051</v>
      </c>
      <c r="AK6" s="907" t="n">
        <f aca="false">AJ6+1</f>
        <v>2052</v>
      </c>
      <c r="AL6" s="907" t="n">
        <f aca="false">AK6+1</f>
        <v>2053</v>
      </c>
      <c r="AM6" s="907" t="n">
        <f aca="false">AL6+1</f>
        <v>2054</v>
      </c>
      <c r="AN6" s="907" t="n">
        <f aca="false">AM6+1</f>
        <v>2055</v>
      </c>
      <c r="AO6" s="907" t="n">
        <f aca="false">AN6+1</f>
        <v>2056</v>
      </c>
      <c r="AP6" s="907" t="n">
        <f aca="false">AO6+1</f>
        <v>2057</v>
      </c>
      <c r="AQ6" s="907" t="n">
        <f aca="false">AP6+1</f>
        <v>2058</v>
      </c>
      <c r="AR6" s="907" t="n">
        <f aca="false">AQ6+1</f>
        <v>2059</v>
      </c>
      <c r="AS6" s="907" t="n">
        <f aca="false">AR6+1</f>
        <v>2060</v>
      </c>
      <c r="AT6" s="907" t="n">
        <f aca="false">AS6+1</f>
        <v>2061</v>
      </c>
      <c r="AU6" s="907" t="n">
        <f aca="false">AT6+1</f>
        <v>2062</v>
      </c>
      <c r="AV6" s="907" t="n">
        <f aca="false">AU6+1</f>
        <v>2063</v>
      </c>
      <c r="AW6" s="907" t="n">
        <f aca="false">AV6+1</f>
        <v>2064</v>
      </c>
      <c r="AX6" s="907" t="n">
        <f aca="false">AW6+1</f>
        <v>2065</v>
      </c>
      <c r="AY6" s="907" t="n">
        <f aca="false">AX6+1</f>
        <v>2066</v>
      </c>
      <c r="AZ6" s="907" t="n">
        <f aca="false">AY6+1</f>
        <v>2067</v>
      </c>
      <c r="BA6" s="907" t="n">
        <f aca="false">AZ6+1</f>
        <v>2068</v>
      </c>
      <c r="BB6" s="907" t="n">
        <f aca="false">BA6+1</f>
        <v>2069</v>
      </c>
      <c r="BC6" s="907" t="n">
        <f aca="false">BB6+1</f>
        <v>2070</v>
      </c>
      <c r="BD6" s="907" t="n">
        <f aca="false">BC6+1</f>
        <v>2071</v>
      </c>
      <c r="BE6" s="907" t="n">
        <f aca="false">BD6+1</f>
        <v>2072</v>
      </c>
      <c r="BF6" s="907" t="n">
        <f aca="false">BE6+1</f>
        <v>2073</v>
      </c>
      <c r="BG6" s="907" t="n">
        <f aca="false">BF6+1</f>
        <v>2074</v>
      </c>
      <c r="BH6" s="907" t="n">
        <f aca="false">BG6+1</f>
        <v>2075</v>
      </c>
      <c r="BI6" s="907" t="n">
        <f aca="false">BH6+1</f>
        <v>2076</v>
      </c>
      <c r="BJ6" s="907" t="n">
        <f aca="false">BI6+1</f>
        <v>2077</v>
      </c>
      <c r="BK6" s="907" t="n">
        <f aca="false">BJ6+1</f>
        <v>2078</v>
      </c>
      <c r="BL6" s="907" t="n">
        <f aca="false">BK6+1</f>
        <v>2079</v>
      </c>
      <c r="BM6" s="907" t="n">
        <f aca="false">BL6+1</f>
        <v>2080</v>
      </c>
      <c r="BN6" s="907" t="n">
        <f aca="false">BM6+1</f>
        <v>2081</v>
      </c>
      <c r="BO6" s="907" t="n">
        <f aca="false">BN6+1</f>
        <v>2082</v>
      </c>
      <c r="BP6" s="907" t="n">
        <f aca="false">BO6+1</f>
        <v>2083</v>
      </c>
      <c r="BQ6" s="907" t="n">
        <f aca="false">BP6+1</f>
        <v>2084</v>
      </c>
      <c r="BR6" s="907" t="n">
        <f aca="false">BQ6+1</f>
        <v>2085</v>
      </c>
      <c r="BS6" s="907" t="n">
        <f aca="false">BR6+1</f>
        <v>2086</v>
      </c>
      <c r="BT6" s="907" t="n">
        <f aca="false">BS6+1</f>
        <v>2087</v>
      </c>
      <c r="BU6" s="907" t="n">
        <f aca="false">BT6+1</f>
        <v>2088</v>
      </c>
      <c r="BV6" s="907" t="n">
        <f aca="false">BU6+1</f>
        <v>2089</v>
      </c>
      <c r="BW6" s="907" t="n">
        <f aca="false">BV6+1</f>
        <v>2090</v>
      </c>
      <c r="BX6" s="907" t="n">
        <f aca="false">BW6+1</f>
        <v>2091</v>
      </c>
      <c r="BY6" s="907" t="n">
        <f aca="false">BX6+1</f>
        <v>2092</v>
      </c>
      <c r="BZ6" s="907" t="n">
        <f aca="false">BY6+1</f>
        <v>2093</v>
      </c>
      <c r="CA6" s="4"/>
      <c r="CB6" s="4"/>
      <c r="CC6" s="4"/>
      <c r="CD6" s="4"/>
      <c r="CE6" s="4"/>
      <c r="CF6" s="4"/>
      <c r="CG6" s="4"/>
      <c r="CH6" s="4"/>
    </row>
    <row r="7" customFormat="false" ht="16.5" hidden="false" customHeight="false" outlineLevel="0" collapsed="false">
      <c r="A7" s="4"/>
      <c r="B7" s="619" t="s">
        <v>374</v>
      </c>
      <c r="C7" s="4"/>
      <c r="D7" s="4"/>
      <c r="E7" s="906" t="s">
        <v>375</v>
      </c>
      <c r="F7" s="907"/>
      <c r="G7" s="907"/>
      <c r="H7" s="907" t="s">
        <v>373</v>
      </c>
      <c r="I7" s="907" t="n">
        <v>1</v>
      </c>
      <c r="J7" s="907" t="n">
        <v>2</v>
      </c>
      <c r="K7" s="907" t="n">
        <v>3</v>
      </c>
      <c r="L7" s="907" t="n">
        <v>4</v>
      </c>
      <c r="M7" s="907" t="n">
        <v>5</v>
      </c>
      <c r="N7" s="907" t="n">
        <v>6</v>
      </c>
      <c r="O7" s="907" t="n">
        <v>7</v>
      </c>
      <c r="P7" s="907" t="n">
        <v>8</v>
      </c>
      <c r="Q7" s="907" t="n">
        <v>9</v>
      </c>
      <c r="R7" s="907" t="n">
        <v>10</v>
      </c>
      <c r="S7" s="907" t="n">
        <v>11</v>
      </c>
      <c r="T7" s="907" t="n">
        <v>12</v>
      </c>
      <c r="U7" s="907" t="n">
        <v>13</v>
      </c>
      <c r="V7" s="907" t="n">
        <v>14</v>
      </c>
      <c r="W7" s="907" t="n">
        <v>15</v>
      </c>
      <c r="X7" s="907" t="n">
        <v>16</v>
      </c>
      <c r="Y7" s="907" t="n">
        <v>17</v>
      </c>
      <c r="Z7" s="907" t="n">
        <v>18</v>
      </c>
      <c r="AA7" s="907" t="n">
        <v>19</v>
      </c>
      <c r="AB7" s="907" t="n">
        <v>20</v>
      </c>
      <c r="AC7" s="907" t="n">
        <v>21</v>
      </c>
      <c r="AD7" s="907" t="n">
        <v>22</v>
      </c>
      <c r="AE7" s="907" t="n">
        <v>23</v>
      </c>
      <c r="AF7" s="907" t="n">
        <v>24</v>
      </c>
      <c r="AG7" s="907" t="n">
        <v>25</v>
      </c>
      <c r="AH7" s="907" t="n">
        <v>26</v>
      </c>
      <c r="AI7" s="907" t="n">
        <v>27</v>
      </c>
      <c r="AJ7" s="907" t="n">
        <v>28</v>
      </c>
      <c r="AK7" s="907" t="n">
        <v>29</v>
      </c>
      <c r="AL7" s="907" t="n">
        <v>30</v>
      </c>
      <c r="AM7" s="907" t="n">
        <v>31</v>
      </c>
      <c r="AN7" s="907" t="n">
        <v>32</v>
      </c>
      <c r="AO7" s="907" t="n">
        <v>33</v>
      </c>
      <c r="AP7" s="907" t="n">
        <v>34</v>
      </c>
      <c r="AQ7" s="907" t="n">
        <v>35</v>
      </c>
      <c r="AR7" s="907" t="n">
        <v>36</v>
      </c>
      <c r="AS7" s="907" t="n">
        <v>37</v>
      </c>
      <c r="AT7" s="907" t="n">
        <v>38</v>
      </c>
      <c r="AU7" s="907" t="n">
        <v>39</v>
      </c>
      <c r="AV7" s="907" t="n">
        <v>40</v>
      </c>
      <c r="AW7" s="907" t="n">
        <v>41</v>
      </c>
      <c r="AX7" s="907" t="n">
        <v>42</v>
      </c>
      <c r="AY7" s="907" t="n">
        <v>43</v>
      </c>
      <c r="AZ7" s="907" t="n">
        <v>44</v>
      </c>
      <c r="BA7" s="907" t="n">
        <v>45</v>
      </c>
      <c r="BB7" s="907" t="n">
        <v>46</v>
      </c>
      <c r="BC7" s="907" t="n">
        <v>47</v>
      </c>
      <c r="BD7" s="907" t="n">
        <v>48</v>
      </c>
      <c r="BE7" s="907" t="n">
        <v>49</v>
      </c>
      <c r="BF7" s="907" t="n">
        <v>49</v>
      </c>
      <c r="BG7" s="907" t="n">
        <v>49</v>
      </c>
      <c r="BH7" s="907" t="n">
        <v>49</v>
      </c>
      <c r="BI7" s="907" t="n">
        <v>49</v>
      </c>
      <c r="BJ7" s="907" t="n">
        <v>49</v>
      </c>
      <c r="BK7" s="907" t="n">
        <v>49</v>
      </c>
      <c r="BL7" s="907" t="n">
        <v>49</v>
      </c>
      <c r="BM7" s="907" t="n">
        <v>49</v>
      </c>
      <c r="BN7" s="907" t="n">
        <v>49</v>
      </c>
      <c r="BO7" s="907" t="n">
        <v>49</v>
      </c>
      <c r="BP7" s="907" t="n">
        <v>49</v>
      </c>
      <c r="BQ7" s="907" t="n">
        <v>49</v>
      </c>
      <c r="BR7" s="907" t="n">
        <v>49</v>
      </c>
      <c r="BS7" s="907" t="n">
        <v>49</v>
      </c>
      <c r="BT7" s="907" t="n">
        <v>49</v>
      </c>
      <c r="BU7" s="907" t="n">
        <v>49</v>
      </c>
      <c r="BV7" s="907" t="n">
        <v>49</v>
      </c>
      <c r="BW7" s="907" t="n">
        <v>49</v>
      </c>
      <c r="BX7" s="907" t="n">
        <v>49</v>
      </c>
      <c r="BY7" s="907" t="n">
        <v>49</v>
      </c>
      <c r="BZ7" s="907" t="n">
        <v>49</v>
      </c>
      <c r="CA7" s="4"/>
      <c r="CB7" s="908" t="s">
        <v>376</v>
      </c>
      <c r="CC7" s="4"/>
      <c r="CD7" s="4"/>
      <c r="CE7" s="4"/>
      <c r="CF7" s="4"/>
      <c r="CG7" s="4"/>
      <c r="CH7" s="4"/>
    </row>
    <row r="8" customFormat="false" ht="16.5" hidden="false" customHeight="false" outlineLevel="0" collapsed="false">
      <c r="A8" s="4"/>
      <c r="B8" s="10" t="s">
        <v>377</v>
      </c>
      <c r="C8" s="10" t="n">
        <f aca="false">I6</f>
        <v>2024</v>
      </c>
      <c r="D8" s="4"/>
      <c r="E8" s="905"/>
      <c r="F8" s="901"/>
      <c r="G8" s="901"/>
      <c r="H8" s="4"/>
      <c r="I8" s="243"/>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507" customFormat="true" ht="44.25" hidden="false" customHeight="false" outlineLevel="0" collapsed="false">
      <c r="A9" s="10"/>
      <c r="B9" s="4" t="s">
        <v>378</v>
      </c>
      <c r="C9" s="4"/>
      <c r="D9" s="10"/>
      <c r="E9" s="909" t="s">
        <v>379</v>
      </c>
      <c r="F9" s="910" t="s">
        <v>380</v>
      </c>
      <c r="G9" s="911" t="s">
        <v>381</v>
      </c>
      <c r="H9" s="912" t="s">
        <v>252</v>
      </c>
      <c r="I9" s="910" t="n">
        <v>2021</v>
      </c>
      <c r="J9" s="910" t="n">
        <v>2022</v>
      </c>
      <c r="K9" s="910" t="n">
        <v>2023</v>
      </c>
      <c r="L9" s="910" t="n">
        <v>2024</v>
      </c>
      <c r="M9" s="910" t="n">
        <v>2025</v>
      </c>
      <c r="N9" s="910" t="n">
        <v>2026</v>
      </c>
      <c r="O9" s="910" t="n">
        <v>2027</v>
      </c>
      <c r="P9" s="910" t="n">
        <v>2028</v>
      </c>
      <c r="Q9" s="910" t="n">
        <v>2029</v>
      </c>
      <c r="R9" s="910" t="n">
        <v>2030</v>
      </c>
      <c r="S9" s="910" t="n">
        <v>2031</v>
      </c>
      <c r="T9" s="910" t="n">
        <v>2032</v>
      </c>
      <c r="U9" s="910" t="n">
        <v>2033</v>
      </c>
      <c r="V9" s="910" t="n">
        <v>2034</v>
      </c>
      <c r="W9" s="910" t="n">
        <v>2035</v>
      </c>
      <c r="X9" s="910" t="n">
        <v>2036</v>
      </c>
      <c r="Y9" s="910" t="n">
        <v>2037</v>
      </c>
      <c r="Z9" s="910" t="n">
        <v>2038</v>
      </c>
      <c r="AA9" s="910" t="n">
        <v>2039</v>
      </c>
      <c r="AB9" s="910" t="n">
        <v>2040</v>
      </c>
      <c r="AC9" s="910" t="n">
        <v>2041</v>
      </c>
      <c r="AD9" s="910" t="n">
        <v>2042</v>
      </c>
      <c r="AE9" s="910" t="n">
        <v>2043</v>
      </c>
      <c r="AF9" s="910" t="n">
        <v>2044</v>
      </c>
      <c r="AG9" s="910" t="n">
        <v>2045</v>
      </c>
      <c r="AH9" s="910" t="n">
        <v>2046</v>
      </c>
      <c r="AI9" s="910" t="n">
        <v>2047</v>
      </c>
      <c r="AJ9" s="910" t="n">
        <v>2048</v>
      </c>
      <c r="AK9" s="910" t="n">
        <v>2049</v>
      </c>
      <c r="AL9" s="910" t="n">
        <v>2050</v>
      </c>
      <c r="AM9" s="910" t="n">
        <v>2051</v>
      </c>
      <c r="AN9" s="910" t="n">
        <v>2052</v>
      </c>
      <c r="AO9" s="910" t="n">
        <v>2053</v>
      </c>
      <c r="AP9" s="910" t="n">
        <v>2054</v>
      </c>
      <c r="AQ9" s="910" t="n">
        <v>2055</v>
      </c>
      <c r="AR9" s="910" t="n">
        <v>2056</v>
      </c>
      <c r="AS9" s="910" t="n">
        <v>2057</v>
      </c>
      <c r="AT9" s="910" t="n">
        <v>2058</v>
      </c>
      <c r="AU9" s="910" t="n">
        <v>2059</v>
      </c>
      <c r="AV9" s="910" t="n">
        <v>2060</v>
      </c>
      <c r="AW9" s="910" t="n">
        <v>2061</v>
      </c>
      <c r="AX9" s="910" t="n">
        <v>2062</v>
      </c>
      <c r="AY9" s="910" t="n">
        <v>2063</v>
      </c>
      <c r="AZ9" s="910" t="n">
        <v>2064</v>
      </c>
      <c r="BA9" s="910" t="n">
        <v>2065</v>
      </c>
      <c r="BB9" s="910" t="n">
        <v>2066</v>
      </c>
      <c r="BC9" s="910" t="n">
        <v>2067</v>
      </c>
      <c r="BD9" s="910" t="n">
        <v>2068</v>
      </c>
      <c r="BE9" s="910" t="n">
        <v>2069</v>
      </c>
      <c r="BF9" s="910" t="n">
        <v>2069</v>
      </c>
      <c r="BG9" s="910" t="n">
        <v>2069</v>
      </c>
      <c r="BH9" s="910" t="n">
        <v>2069</v>
      </c>
      <c r="BI9" s="910" t="n">
        <v>2069</v>
      </c>
      <c r="BJ9" s="910" t="n">
        <v>2069</v>
      </c>
      <c r="BK9" s="910" t="n">
        <v>2069</v>
      </c>
      <c r="BL9" s="910" t="n">
        <v>2069</v>
      </c>
      <c r="BM9" s="910" t="n">
        <v>2069</v>
      </c>
      <c r="BN9" s="910" t="n">
        <v>2069</v>
      </c>
      <c r="BO9" s="910" t="n">
        <v>2069</v>
      </c>
      <c r="BP9" s="910" t="n">
        <v>2069</v>
      </c>
      <c r="BQ9" s="910" t="n">
        <v>2069</v>
      </c>
      <c r="BR9" s="910" t="n">
        <v>2069</v>
      </c>
      <c r="BS9" s="910" t="n">
        <v>2069</v>
      </c>
      <c r="BT9" s="910" t="n">
        <v>2069</v>
      </c>
      <c r="BU9" s="910" t="n">
        <v>2069</v>
      </c>
      <c r="BV9" s="910" t="n">
        <v>2069</v>
      </c>
      <c r="BW9" s="910" t="n">
        <v>2069</v>
      </c>
      <c r="BX9" s="910" t="n">
        <v>2069</v>
      </c>
      <c r="BY9" s="910" t="n">
        <v>2069</v>
      </c>
      <c r="BZ9" s="910" t="n">
        <v>2069</v>
      </c>
      <c r="CA9" s="10"/>
      <c r="CB9" s="10"/>
      <c r="CC9" s="10"/>
      <c r="CD9" s="10"/>
      <c r="CE9" s="10"/>
      <c r="CF9" s="10"/>
      <c r="CG9" s="10"/>
      <c r="CH9" s="10"/>
      <c r="CI9" s="344"/>
      <c r="CJ9" s="344"/>
      <c r="CK9" s="344"/>
      <c r="CL9" s="344"/>
      <c r="CM9" s="344"/>
      <c r="CN9" s="344"/>
      <c r="CO9" s="344"/>
      <c r="CP9" s="344"/>
      <c r="CQ9" s="344"/>
      <c r="CR9" s="344"/>
      <c r="CS9" s="344"/>
      <c r="CT9" s="344"/>
      <c r="CU9" s="344"/>
      <c r="CV9" s="344"/>
      <c r="CW9" s="344"/>
      <c r="CX9" s="344"/>
      <c r="CY9" s="344"/>
      <c r="CZ9" s="344"/>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4"/>
      <c r="EC9" s="344"/>
      <c r="ED9" s="344"/>
      <c r="EE9" s="344"/>
      <c r="EF9" s="344"/>
      <c r="EG9" s="344"/>
      <c r="EH9" s="344"/>
      <c r="EI9" s="344"/>
      <c r="EJ9" s="344"/>
      <c r="EK9" s="344"/>
      <c r="EL9" s="344"/>
      <c r="EM9" s="344"/>
      <c r="EN9" s="344"/>
      <c r="EO9" s="344"/>
      <c r="EP9" s="344"/>
      <c r="EQ9" s="344"/>
      <c r="ER9" s="344"/>
      <c r="ES9" s="344"/>
      <c r="ET9" s="344"/>
      <c r="EU9" s="344"/>
      <c r="EV9" s="344"/>
      <c r="EW9" s="344"/>
      <c r="EX9" s="344"/>
      <c r="EY9" s="344"/>
      <c r="EZ9" s="344"/>
      <c r="FA9" s="344"/>
      <c r="FB9" s="344"/>
      <c r="FC9" s="344"/>
      <c r="FD9" s="344"/>
      <c r="FE9" s="344"/>
      <c r="FF9" s="344"/>
      <c r="FG9" s="344"/>
      <c r="FH9" s="344"/>
      <c r="FI9" s="344"/>
      <c r="FJ9" s="344"/>
      <c r="FK9" s="344"/>
      <c r="FL9" s="344"/>
      <c r="FM9" s="344"/>
      <c r="FN9" s="344"/>
      <c r="FO9" s="344"/>
      <c r="FP9" s="344"/>
      <c r="FQ9" s="344"/>
      <c r="FR9" s="344"/>
      <c r="FS9" s="344"/>
      <c r="FT9" s="344"/>
      <c r="FU9" s="344"/>
      <c r="FV9" s="344"/>
      <c r="FW9" s="344"/>
      <c r="FX9" s="344"/>
      <c r="FY9" s="344"/>
      <c r="FZ9" s="344"/>
      <c r="GA9" s="344"/>
      <c r="GB9" s="344"/>
      <c r="GC9" s="344"/>
      <c r="GD9" s="344"/>
      <c r="GE9" s="344"/>
      <c r="GF9" s="344"/>
      <c r="GG9" s="344"/>
      <c r="GH9" s="344"/>
      <c r="GI9" s="344"/>
      <c r="GJ9" s="344"/>
      <c r="GK9" s="344"/>
      <c r="GL9" s="344"/>
      <c r="GM9" s="344"/>
      <c r="GN9" s="344"/>
      <c r="GO9" s="344"/>
      <c r="GP9" s="344"/>
      <c r="GQ9" s="344"/>
      <c r="GR9" s="344"/>
      <c r="GS9" s="344"/>
      <c r="GT9" s="344"/>
      <c r="GU9" s="344"/>
      <c r="GV9" s="344"/>
      <c r="GW9" s="344"/>
      <c r="GX9" s="344"/>
      <c r="GY9" s="344"/>
      <c r="GZ9" s="344"/>
      <c r="HA9" s="344"/>
      <c r="HB9" s="344"/>
      <c r="HC9" s="344"/>
      <c r="HD9" s="344"/>
      <c r="HE9" s="344"/>
      <c r="HF9" s="344"/>
      <c r="HG9" s="344"/>
      <c r="HH9" s="344"/>
      <c r="HI9" s="344"/>
      <c r="HJ9" s="344"/>
      <c r="HK9" s="344"/>
      <c r="HL9" s="344"/>
      <c r="HM9" s="344"/>
      <c r="HN9" s="344"/>
      <c r="HO9" s="344"/>
      <c r="HP9" s="344"/>
      <c r="HQ9" s="344"/>
      <c r="HR9" s="344"/>
      <c r="HS9" s="344"/>
      <c r="HT9" s="344"/>
      <c r="HU9" s="344"/>
      <c r="HV9" s="344"/>
      <c r="HW9" s="344"/>
      <c r="HX9" s="344"/>
      <c r="HY9" s="344"/>
      <c r="HZ9" s="344"/>
      <c r="IA9" s="344"/>
      <c r="IB9" s="344"/>
      <c r="IC9" s="344"/>
      <c r="ID9" s="344"/>
      <c r="IE9" s="344"/>
      <c r="IF9" s="344"/>
      <c r="IG9" s="344"/>
      <c r="IH9" s="344"/>
      <c r="II9" s="344"/>
      <c r="IJ9" s="344"/>
      <c r="IK9" s="344"/>
      <c r="IL9" s="344"/>
      <c r="IM9" s="344"/>
      <c r="IN9" s="344"/>
      <c r="IO9" s="344"/>
      <c r="IP9" s="344"/>
      <c r="IQ9" s="344"/>
      <c r="IR9" s="344"/>
      <c r="IS9" s="344"/>
      <c r="IT9" s="344"/>
      <c r="IU9" s="344"/>
      <c r="IV9" s="344"/>
      <c r="IW9" s="344"/>
      <c r="IX9" s="344"/>
      <c r="IY9" s="344"/>
      <c r="IZ9" s="344"/>
      <c r="JA9" s="344"/>
      <c r="JB9" s="344"/>
      <c r="JC9" s="344"/>
      <c r="JD9" s="344"/>
      <c r="JE9" s="344"/>
      <c r="JF9" s="344"/>
      <c r="JG9" s="344"/>
      <c r="JH9" s="344"/>
      <c r="JI9" s="344"/>
      <c r="JJ9" s="344"/>
      <c r="JK9" s="344"/>
      <c r="JL9" s="344"/>
      <c r="JM9" s="344"/>
      <c r="JN9" s="344"/>
      <c r="JO9" s="344"/>
      <c r="JP9" s="344"/>
      <c r="JQ9" s="344"/>
      <c r="JR9" s="344"/>
      <c r="JS9" s="344"/>
      <c r="JT9" s="344"/>
      <c r="JU9" s="344"/>
      <c r="JV9" s="344"/>
      <c r="JW9" s="344"/>
      <c r="JX9" s="344"/>
      <c r="JY9" s="344"/>
      <c r="JZ9" s="344"/>
      <c r="KA9" s="344"/>
      <c r="KB9" s="344"/>
      <c r="KC9" s="344"/>
      <c r="KD9" s="344"/>
      <c r="KE9" s="344"/>
      <c r="KF9" s="344"/>
      <c r="KG9" s="344"/>
      <c r="KH9" s="344"/>
      <c r="KI9" s="344"/>
      <c r="KJ9" s="344"/>
      <c r="KK9" s="344"/>
      <c r="KL9" s="344"/>
      <c r="KM9" s="344"/>
      <c r="KN9" s="344"/>
      <c r="KO9" s="344"/>
      <c r="KP9" s="344"/>
      <c r="KQ9" s="344"/>
      <c r="KR9" s="344"/>
      <c r="KS9" s="344"/>
      <c r="KT9" s="344"/>
      <c r="KU9" s="344"/>
      <c r="KV9" s="344"/>
      <c r="KW9" s="344"/>
      <c r="KX9" s="344"/>
      <c r="KY9" s="344"/>
      <c r="KZ9" s="344"/>
      <c r="LA9" s="344"/>
      <c r="LB9" s="344"/>
      <c r="LC9" s="344"/>
      <c r="LD9" s="344"/>
      <c r="LE9" s="344"/>
      <c r="LF9" s="344"/>
      <c r="LG9" s="344"/>
      <c r="LH9" s="344"/>
      <c r="LI9" s="344"/>
      <c r="LJ9" s="344"/>
      <c r="LK9" s="344"/>
      <c r="LL9" s="344"/>
      <c r="LM9" s="344"/>
      <c r="LN9" s="344"/>
      <c r="LO9" s="344"/>
      <c r="LP9" s="344"/>
      <c r="LQ9" s="344"/>
      <c r="LR9" s="344"/>
      <c r="LS9" s="344"/>
      <c r="LT9" s="344"/>
      <c r="LU9" s="344"/>
      <c r="LV9" s="344"/>
      <c r="LW9" s="344"/>
      <c r="LX9" s="344"/>
      <c r="LY9" s="344"/>
      <c r="LZ9" s="344"/>
      <c r="MA9" s="344"/>
      <c r="MB9" s="344"/>
      <c r="MC9" s="344"/>
      <c r="MD9" s="344"/>
      <c r="ME9" s="344"/>
      <c r="MF9" s="344"/>
      <c r="MG9" s="344"/>
      <c r="MH9" s="344"/>
      <c r="MI9" s="344"/>
      <c r="MJ9" s="344"/>
      <c r="MK9" s="344"/>
      <c r="ML9" s="344"/>
      <c r="MM9" s="344"/>
      <c r="MN9" s="344"/>
      <c r="MO9" s="344"/>
      <c r="MP9" s="344"/>
      <c r="MQ9" s="344"/>
      <c r="MR9" s="344"/>
      <c r="MS9" s="344"/>
      <c r="MT9" s="344"/>
      <c r="MU9" s="344"/>
      <c r="MV9" s="344"/>
      <c r="MW9" s="344"/>
      <c r="MX9" s="344"/>
      <c r="MY9" s="344"/>
      <c r="MZ9" s="344"/>
      <c r="NA9" s="344"/>
      <c r="NB9" s="344"/>
      <c r="NC9" s="344"/>
      <c r="ND9" s="344"/>
      <c r="NE9" s="344"/>
      <c r="NF9" s="344"/>
      <c r="NG9" s="344"/>
      <c r="NH9" s="344"/>
      <c r="NI9" s="344"/>
      <c r="NJ9" s="344"/>
      <c r="NK9" s="344"/>
      <c r="NL9" s="344"/>
      <c r="NM9" s="344"/>
      <c r="NN9" s="344"/>
      <c r="NO9" s="344"/>
      <c r="NP9" s="344"/>
      <c r="NQ9" s="344"/>
      <c r="NR9" s="344"/>
      <c r="NS9" s="344"/>
      <c r="NT9" s="344"/>
      <c r="NU9" s="344"/>
      <c r="NV9" s="344"/>
      <c r="NW9" s="344"/>
      <c r="NX9" s="344"/>
      <c r="NY9" s="344"/>
      <c r="NZ9" s="344"/>
      <c r="OA9" s="344"/>
      <c r="OB9" s="344"/>
      <c r="OC9" s="344"/>
      <c r="OD9" s="344"/>
      <c r="OE9" s="344"/>
      <c r="OF9" s="344"/>
      <c r="OG9" s="344"/>
      <c r="OH9" s="344"/>
      <c r="OI9" s="344"/>
      <c r="OJ9" s="344"/>
      <c r="OK9" s="344"/>
      <c r="OL9" s="344"/>
      <c r="OM9" s="344"/>
      <c r="ON9" s="344"/>
      <c r="OO9" s="344"/>
      <c r="OP9" s="344"/>
      <c r="OQ9" s="344"/>
      <c r="OR9" s="344"/>
      <c r="OS9" s="344"/>
      <c r="OT9" s="344"/>
      <c r="OU9" s="344"/>
      <c r="OV9" s="344"/>
      <c r="OW9" s="344"/>
      <c r="OX9" s="344"/>
      <c r="OY9" s="344"/>
      <c r="OZ9" s="344"/>
      <c r="PA9" s="344"/>
      <c r="PB9" s="344"/>
      <c r="PC9" s="344"/>
      <c r="PD9" s="344"/>
      <c r="PE9" s="344"/>
      <c r="PF9" s="344"/>
      <c r="PG9" s="344"/>
      <c r="PH9" s="344"/>
      <c r="PI9" s="344"/>
      <c r="PJ9" s="344"/>
      <c r="PK9" s="344"/>
      <c r="PL9" s="344"/>
      <c r="PM9" s="344"/>
      <c r="PN9" s="344"/>
      <c r="PO9" s="344"/>
      <c r="PP9" s="344"/>
      <c r="PQ9" s="344"/>
      <c r="PR9" s="344"/>
      <c r="PS9" s="344"/>
      <c r="PT9" s="344"/>
      <c r="PU9" s="344"/>
      <c r="PV9" s="344"/>
      <c r="PW9" s="344"/>
      <c r="PX9" s="344"/>
      <c r="PY9" s="344"/>
      <c r="PZ9" s="344"/>
      <c r="QA9" s="344"/>
      <c r="QB9" s="344"/>
      <c r="QC9" s="344"/>
      <c r="QD9" s="344"/>
      <c r="QE9" s="344"/>
      <c r="QF9" s="344"/>
      <c r="QG9" s="344"/>
      <c r="QH9" s="344"/>
      <c r="QI9" s="344"/>
      <c r="QJ9" s="344"/>
      <c r="QK9" s="344"/>
      <c r="QL9" s="344"/>
      <c r="QM9" s="344"/>
      <c r="QN9" s="344"/>
      <c r="QO9" s="344"/>
      <c r="QP9" s="344"/>
      <c r="QQ9" s="344"/>
      <c r="QR9" s="344"/>
      <c r="QS9" s="344"/>
      <c r="QT9" s="344"/>
      <c r="QU9" s="344"/>
      <c r="QV9" s="344"/>
      <c r="QW9" s="344"/>
      <c r="QX9" s="344"/>
      <c r="QY9" s="344"/>
      <c r="QZ9" s="344"/>
      <c r="RA9" s="344"/>
      <c r="RB9" s="344"/>
      <c r="RC9" s="344"/>
      <c r="RD9" s="344"/>
      <c r="RE9" s="344"/>
      <c r="RF9" s="344"/>
      <c r="RG9" s="344"/>
      <c r="RH9" s="344"/>
      <c r="RI9" s="344"/>
      <c r="RJ9" s="344"/>
      <c r="RK9" s="344"/>
      <c r="RL9" s="344"/>
      <c r="RM9" s="344"/>
      <c r="RN9" s="344"/>
      <c r="RO9" s="344"/>
      <c r="RP9" s="344"/>
      <c r="RQ9" s="344"/>
      <c r="RR9" s="344"/>
      <c r="RS9" s="344"/>
      <c r="RT9" s="344"/>
      <c r="RU9" s="344"/>
      <c r="RV9" s="344"/>
      <c r="RW9" s="344"/>
      <c r="RX9" s="344"/>
      <c r="RY9" s="344"/>
      <c r="RZ9" s="344"/>
      <c r="SA9" s="344"/>
      <c r="SB9" s="344"/>
      <c r="SC9" s="344"/>
      <c r="SD9" s="344"/>
      <c r="SE9" s="344"/>
      <c r="SF9" s="344"/>
      <c r="SG9" s="344"/>
      <c r="SH9" s="344"/>
      <c r="SI9" s="344"/>
      <c r="SJ9" s="344"/>
      <c r="SK9" s="344"/>
      <c r="SL9" s="344"/>
      <c r="SM9" s="344"/>
      <c r="SN9" s="344"/>
      <c r="SO9" s="344"/>
      <c r="SP9" s="344"/>
      <c r="SQ9" s="344"/>
      <c r="SR9" s="344"/>
      <c r="SS9" s="344"/>
      <c r="ST9" s="344"/>
      <c r="SU9" s="344"/>
      <c r="SV9" s="344"/>
      <c r="SW9" s="344"/>
      <c r="SX9" s="344"/>
      <c r="SY9" s="344"/>
      <c r="SZ9" s="344"/>
      <c r="TA9" s="344"/>
      <c r="TB9" s="344"/>
      <c r="TC9" s="344"/>
      <c r="TD9" s="344"/>
      <c r="TE9" s="344"/>
      <c r="TF9" s="344"/>
      <c r="TG9" s="344"/>
      <c r="TH9" s="344"/>
      <c r="TI9" s="344"/>
      <c r="TJ9" s="344"/>
      <c r="TK9" s="344"/>
      <c r="TL9" s="344"/>
      <c r="TM9" s="344"/>
      <c r="TN9" s="344"/>
      <c r="TO9" s="344"/>
      <c r="TP9" s="344"/>
      <c r="TQ9" s="344"/>
      <c r="TR9" s="344"/>
      <c r="TS9" s="344"/>
      <c r="TT9" s="344"/>
      <c r="TU9" s="344"/>
      <c r="TV9" s="344"/>
      <c r="TW9" s="344"/>
      <c r="TX9" s="344"/>
      <c r="TY9" s="344"/>
      <c r="TZ9" s="344"/>
      <c r="UA9" s="344"/>
      <c r="UB9" s="344"/>
      <c r="UC9" s="344"/>
      <c r="UD9" s="344"/>
      <c r="UE9" s="344"/>
      <c r="UF9" s="344"/>
      <c r="UG9" s="344"/>
      <c r="UH9" s="344"/>
      <c r="UI9" s="344"/>
      <c r="UJ9" s="344"/>
      <c r="UK9" s="344"/>
      <c r="UL9" s="344"/>
      <c r="UM9" s="344"/>
      <c r="UN9" s="344"/>
      <c r="UO9" s="344"/>
      <c r="UP9" s="344"/>
      <c r="UQ9" s="344"/>
      <c r="UR9" s="344"/>
      <c r="US9" s="344"/>
      <c r="UT9" s="344"/>
      <c r="UU9" s="344"/>
      <c r="UV9" s="344"/>
      <c r="UW9" s="344"/>
      <c r="UX9" s="344"/>
      <c r="UY9" s="344"/>
      <c r="UZ9" s="344"/>
      <c r="VA9" s="344"/>
      <c r="VB9" s="344"/>
      <c r="VC9" s="344"/>
      <c r="VD9" s="344"/>
      <c r="VE9" s="344"/>
      <c r="VF9" s="344"/>
      <c r="VG9" s="344"/>
      <c r="VH9" s="344"/>
      <c r="VI9" s="344"/>
      <c r="VJ9" s="344"/>
      <c r="VK9" s="344"/>
      <c r="VL9" s="344"/>
      <c r="VM9" s="344"/>
      <c r="VN9" s="344"/>
      <c r="VO9" s="344"/>
      <c r="VP9" s="344"/>
      <c r="VQ9" s="344"/>
      <c r="VR9" s="344"/>
      <c r="VS9" s="344"/>
      <c r="VT9" s="344"/>
      <c r="VU9" s="344"/>
      <c r="VV9" s="344"/>
      <c r="VW9" s="344"/>
      <c r="VX9" s="344"/>
      <c r="VY9" s="344"/>
      <c r="VZ9" s="344"/>
      <c r="WA9" s="344"/>
      <c r="WB9" s="344"/>
      <c r="WC9" s="344"/>
      <c r="WD9" s="344"/>
      <c r="WE9" s="344"/>
      <c r="WF9" s="344"/>
      <c r="WG9" s="344"/>
      <c r="WH9" s="344"/>
      <c r="WI9" s="344"/>
      <c r="WJ9" s="344"/>
      <c r="WK9" s="344"/>
      <c r="WL9" s="344"/>
      <c r="WM9" s="344"/>
      <c r="WN9" s="344"/>
      <c r="WO9" s="344"/>
      <c r="WP9" s="344"/>
      <c r="WQ9" s="344"/>
      <c r="WR9" s="344"/>
      <c r="WS9" s="344"/>
      <c r="WT9" s="344"/>
      <c r="WU9" s="344"/>
      <c r="WV9" s="344"/>
      <c r="WW9" s="344"/>
      <c r="WX9" s="344"/>
      <c r="WY9" s="344"/>
      <c r="WZ9" s="344"/>
      <c r="XA9" s="344"/>
      <c r="XB9" s="344"/>
      <c r="XC9" s="344"/>
      <c r="XD9" s="344"/>
      <c r="XE9" s="344"/>
      <c r="XF9" s="344"/>
      <c r="XG9" s="344"/>
      <c r="XH9" s="344"/>
      <c r="XI9" s="344"/>
      <c r="XJ9" s="344"/>
      <c r="XK9" s="344"/>
      <c r="XL9" s="344"/>
      <c r="XM9" s="344"/>
      <c r="XN9" s="344"/>
      <c r="XO9" s="344"/>
      <c r="XP9" s="344"/>
      <c r="XQ9" s="344"/>
      <c r="XR9" s="344"/>
      <c r="XS9" s="344"/>
      <c r="XT9" s="344"/>
      <c r="XU9" s="344"/>
      <c r="XV9" s="344"/>
      <c r="XW9" s="344"/>
      <c r="XX9" s="344"/>
      <c r="XY9" s="344"/>
      <c r="XZ9" s="344"/>
      <c r="YA9" s="344"/>
      <c r="YB9" s="344"/>
      <c r="YC9" s="344"/>
      <c r="YD9" s="344"/>
      <c r="YE9" s="344"/>
      <c r="YF9" s="344"/>
      <c r="YG9" s="344"/>
      <c r="YH9" s="344"/>
      <c r="YI9" s="344"/>
      <c r="YJ9" s="344"/>
      <c r="YK9" s="344"/>
      <c r="YL9" s="344"/>
      <c r="YM9" s="344"/>
      <c r="YN9" s="344"/>
      <c r="YO9" s="344"/>
      <c r="YP9" s="344"/>
      <c r="YQ9" s="344"/>
      <c r="YR9" s="344"/>
      <c r="YS9" s="344"/>
      <c r="YT9" s="344"/>
      <c r="YU9" s="344"/>
      <c r="YV9" s="344"/>
      <c r="YW9" s="344"/>
      <c r="YX9" s="344"/>
      <c r="YY9" s="344"/>
      <c r="YZ9" s="344"/>
      <c r="ZA9" s="344"/>
      <c r="ZB9" s="344"/>
      <c r="ZC9" s="344"/>
      <c r="ZD9" s="344"/>
      <c r="ZE9" s="344"/>
      <c r="ZF9" s="344"/>
      <c r="ZG9" s="344"/>
      <c r="ZH9" s="344"/>
      <c r="ZI9" s="344"/>
      <c r="ZJ9" s="344"/>
      <c r="ZK9" s="344"/>
      <c r="ZL9" s="344"/>
      <c r="ZM9" s="344"/>
      <c r="ZN9" s="344"/>
      <c r="ZO9" s="344"/>
      <c r="ZP9" s="344"/>
      <c r="ZQ9" s="344"/>
      <c r="ZR9" s="344"/>
      <c r="ZS9" s="344"/>
      <c r="ZT9" s="344"/>
      <c r="ZU9" s="344"/>
      <c r="ZV9" s="344"/>
      <c r="ZW9" s="344"/>
      <c r="ZX9" s="344"/>
      <c r="ZY9" s="344"/>
      <c r="ZZ9" s="344"/>
      <c r="AAA9" s="344"/>
      <c r="AAB9" s="344"/>
      <c r="AAC9" s="344"/>
      <c r="AAD9" s="344"/>
      <c r="AAE9" s="344"/>
      <c r="AAF9" s="344"/>
      <c r="AAG9" s="344"/>
      <c r="AAH9" s="344"/>
      <c r="AAI9" s="344"/>
      <c r="AAJ9" s="344"/>
      <c r="AAK9" s="344"/>
      <c r="AAL9" s="344"/>
      <c r="AAM9" s="344"/>
      <c r="AAN9" s="344"/>
      <c r="AAO9" s="344"/>
      <c r="AAP9" s="344"/>
      <c r="AAQ9" s="344"/>
      <c r="AAR9" s="344"/>
      <c r="AAS9" s="344"/>
      <c r="AAT9" s="344"/>
      <c r="AAU9" s="344"/>
      <c r="AAV9" s="344"/>
      <c r="AAW9" s="344"/>
      <c r="AAX9" s="344"/>
      <c r="AAY9" s="344"/>
      <c r="AAZ9" s="344"/>
      <c r="ABA9" s="344"/>
      <c r="ABB9" s="344"/>
      <c r="ABC9" s="344"/>
      <c r="ABD9" s="344"/>
      <c r="ABE9" s="344"/>
      <c r="ABF9" s="344"/>
      <c r="ABG9" s="344"/>
      <c r="ABH9" s="344"/>
      <c r="ABI9" s="344"/>
      <c r="ABJ9" s="344"/>
      <c r="ABK9" s="344"/>
      <c r="ABL9" s="344"/>
      <c r="ABM9" s="344"/>
      <c r="ABN9" s="344"/>
      <c r="ABO9" s="344"/>
      <c r="ABP9" s="344"/>
      <c r="ABQ9" s="344"/>
      <c r="ABR9" s="344"/>
      <c r="ABS9" s="344"/>
      <c r="ABT9" s="344"/>
      <c r="ABU9" s="344"/>
      <c r="ABV9" s="344"/>
      <c r="ABW9" s="344"/>
      <c r="ABX9" s="344"/>
      <c r="ABY9" s="344"/>
      <c r="ABZ9" s="344"/>
      <c r="ACA9" s="344"/>
      <c r="ACB9" s="344"/>
      <c r="ACC9" s="344"/>
      <c r="ACD9" s="344"/>
      <c r="ACE9" s="344"/>
      <c r="ACF9" s="344"/>
      <c r="ACG9" s="344"/>
      <c r="ACH9" s="344"/>
      <c r="ACI9" s="344"/>
      <c r="ACJ9" s="344"/>
      <c r="ACK9" s="344"/>
      <c r="ACL9" s="344"/>
      <c r="ACM9" s="344"/>
      <c r="ACN9" s="344"/>
      <c r="ACO9" s="344"/>
      <c r="ACP9" s="344"/>
      <c r="ACQ9" s="344"/>
      <c r="ACR9" s="344"/>
      <c r="ACS9" s="344"/>
      <c r="ACT9" s="344"/>
      <c r="ACU9" s="344"/>
      <c r="ACV9" s="344"/>
      <c r="ACW9" s="344"/>
      <c r="ACX9" s="344"/>
      <c r="ACY9" s="344"/>
      <c r="ACZ9" s="344"/>
      <c r="ADA9" s="344"/>
      <c r="ADB9" s="344"/>
      <c r="ADC9" s="344"/>
      <c r="ADD9" s="344"/>
      <c r="ADE9" s="344"/>
      <c r="ADF9" s="344"/>
      <c r="ADG9" s="344"/>
      <c r="ADH9" s="344"/>
      <c r="ADI9" s="344"/>
      <c r="ADJ9" s="344"/>
      <c r="ADK9" s="344"/>
      <c r="ADL9" s="344"/>
      <c r="ADM9" s="344"/>
      <c r="ADN9" s="344"/>
      <c r="ADO9" s="344"/>
      <c r="ADP9" s="344"/>
      <c r="ADQ9" s="344"/>
      <c r="ADR9" s="344"/>
      <c r="ADS9" s="344"/>
      <c r="ADT9" s="344"/>
      <c r="ADU9" s="344"/>
      <c r="ADV9" s="344"/>
      <c r="ADW9" s="344"/>
      <c r="ADX9" s="344"/>
      <c r="ADY9" s="344"/>
      <c r="ADZ9" s="344"/>
      <c r="AEA9" s="344"/>
      <c r="AEB9" s="344"/>
      <c r="AEC9" s="344"/>
      <c r="AED9" s="344"/>
      <c r="AEE9" s="344"/>
      <c r="AEF9" s="344"/>
      <c r="AEG9" s="344"/>
      <c r="AEH9" s="344"/>
      <c r="AEI9" s="344"/>
      <c r="AEJ9" s="344"/>
      <c r="AEK9" s="344"/>
      <c r="AEL9" s="344"/>
      <c r="AEM9" s="344"/>
      <c r="AEN9" s="344"/>
      <c r="AEO9" s="344"/>
      <c r="AEP9" s="344"/>
      <c r="AEQ9" s="344"/>
      <c r="AER9" s="344"/>
      <c r="AES9" s="344"/>
      <c r="AET9" s="344"/>
      <c r="AEU9" s="344"/>
      <c r="AEV9" s="344"/>
      <c r="AEW9" s="344"/>
      <c r="AEX9" s="344"/>
      <c r="AEY9" s="344"/>
      <c r="AEZ9" s="344"/>
      <c r="AFA9" s="344"/>
      <c r="AFB9" s="344"/>
      <c r="AFC9" s="344"/>
      <c r="AFD9" s="344"/>
      <c r="AFE9" s="344"/>
      <c r="AFF9" s="344"/>
      <c r="AFG9" s="344"/>
      <c r="AFH9" s="344"/>
      <c r="AFI9" s="344"/>
      <c r="AFJ9" s="344"/>
      <c r="AFK9" s="344"/>
      <c r="AFL9" s="344"/>
      <c r="AFM9" s="344"/>
      <c r="AFN9" s="344"/>
      <c r="AFO9" s="344"/>
      <c r="AFP9" s="344"/>
      <c r="AFQ9" s="344"/>
      <c r="AFR9" s="344"/>
      <c r="AFS9" s="344"/>
      <c r="AFT9" s="344"/>
      <c r="AFU9" s="344"/>
      <c r="AFV9" s="344"/>
      <c r="AFW9" s="344"/>
      <c r="AFX9" s="344"/>
      <c r="AFY9" s="344"/>
      <c r="AFZ9" s="344"/>
      <c r="AGA9" s="344"/>
      <c r="AGB9" s="344"/>
      <c r="AGC9" s="344"/>
      <c r="AGD9" s="344"/>
      <c r="AGE9" s="344"/>
      <c r="AGF9" s="344"/>
      <c r="AGG9" s="344"/>
      <c r="AGH9" s="344"/>
      <c r="AGI9" s="344"/>
      <c r="AGJ9" s="344"/>
      <c r="AGK9" s="344"/>
      <c r="AGL9" s="344"/>
      <c r="AGM9" s="344"/>
      <c r="AGN9" s="344"/>
      <c r="AGO9" s="344"/>
      <c r="AGP9" s="344"/>
      <c r="AGQ9" s="344"/>
      <c r="AGR9" s="344"/>
      <c r="AGS9" s="344"/>
      <c r="AGT9" s="344"/>
      <c r="AGU9" s="344"/>
      <c r="AGV9" s="344"/>
      <c r="AGW9" s="344"/>
      <c r="AGX9" s="344"/>
      <c r="AGY9" s="344"/>
      <c r="AGZ9" s="344"/>
      <c r="AHA9" s="344"/>
      <c r="AHB9" s="344"/>
      <c r="AHC9" s="344"/>
      <c r="AHD9" s="344"/>
      <c r="AHE9" s="344"/>
      <c r="AHF9" s="344"/>
      <c r="AHG9" s="344"/>
      <c r="AHH9" s="344"/>
      <c r="AHI9" s="344"/>
      <c r="AHJ9" s="344"/>
      <c r="AHK9" s="344"/>
      <c r="AHL9" s="344"/>
      <c r="AHM9" s="344"/>
      <c r="AHN9" s="344"/>
      <c r="AHO9" s="344"/>
      <c r="AHP9" s="344"/>
      <c r="AHQ9" s="344"/>
      <c r="AHR9" s="344"/>
      <c r="AHS9" s="344"/>
      <c r="AHT9" s="344"/>
      <c r="AHU9" s="344"/>
      <c r="AHV9" s="344"/>
      <c r="AHW9" s="344"/>
      <c r="AHX9" s="344"/>
      <c r="AHY9" s="344"/>
      <c r="AHZ9" s="344"/>
      <c r="AIA9" s="344"/>
      <c r="AIB9" s="344"/>
      <c r="AIC9" s="344"/>
      <c r="AID9" s="344"/>
      <c r="AIE9" s="344"/>
      <c r="AIF9" s="344"/>
      <c r="AIG9" s="344"/>
      <c r="AIH9" s="344"/>
      <c r="AII9" s="344"/>
      <c r="AIJ9" s="344"/>
      <c r="AIK9" s="344"/>
      <c r="AIL9" s="344"/>
      <c r="AIM9" s="344"/>
      <c r="AIN9" s="344"/>
      <c r="AIO9" s="344"/>
      <c r="AIP9" s="344"/>
      <c r="AIQ9" s="344"/>
      <c r="AIR9" s="344"/>
      <c r="AIS9" s="344"/>
      <c r="AIT9" s="344"/>
      <c r="AIU9" s="344"/>
      <c r="AIV9" s="344"/>
      <c r="AIW9" s="344"/>
      <c r="AIX9" s="344"/>
      <c r="AIY9" s="344"/>
      <c r="AIZ9" s="344"/>
      <c r="AJA9" s="344"/>
      <c r="AJB9" s="344"/>
      <c r="AJC9" s="344"/>
      <c r="AJD9" s="344"/>
      <c r="AJE9" s="344"/>
      <c r="AJF9" s="344"/>
      <c r="AJG9" s="344"/>
      <c r="AJH9" s="344"/>
      <c r="AJI9" s="344"/>
      <c r="AJJ9" s="344"/>
      <c r="AJK9" s="344"/>
      <c r="AJL9" s="344"/>
      <c r="AJM9" s="344"/>
      <c r="AJN9" s="344"/>
      <c r="AJO9" s="344"/>
      <c r="AJP9" s="344"/>
      <c r="AJQ9" s="344"/>
      <c r="AJR9" s="344"/>
      <c r="AJS9" s="344"/>
      <c r="AJT9" s="344"/>
      <c r="AJU9" s="344"/>
      <c r="AJV9" s="344"/>
      <c r="AJW9" s="344"/>
      <c r="AJX9" s="344"/>
      <c r="AJY9" s="344"/>
      <c r="AJZ9" s="344"/>
      <c r="AKA9" s="344"/>
      <c r="AKB9" s="344"/>
      <c r="AKC9" s="344"/>
      <c r="AKD9" s="344"/>
      <c r="AKE9" s="344"/>
      <c r="AKF9" s="344"/>
      <c r="AKG9" s="344"/>
      <c r="AKH9" s="344"/>
      <c r="AKI9" s="344"/>
      <c r="AKJ9" s="344"/>
      <c r="AKK9" s="344"/>
      <c r="AKL9" s="344"/>
      <c r="AKM9" s="344"/>
      <c r="AKN9" s="344"/>
      <c r="AKO9" s="344"/>
      <c r="AKP9" s="344"/>
      <c r="AKQ9" s="344"/>
      <c r="AKR9" s="344"/>
      <c r="AKS9" s="344"/>
      <c r="AKT9" s="344"/>
      <c r="AKU9" s="344"/>
      <c r="AKV9" s="344"/>
      <c r="AKW9" s="344"/>
      <c r="AKX9" s="344"/>
      <c r="AKY9" s="344"/>
      <c r="AKZ9" s="344"/>
      <c r="ALA9" s="344"/>
      <c r="ALB9" s="344"/>
      <c r="ALC9" s="344"/>
      <c r="ALD9" s="344"/>
      <c r="ALE9" s="344"/>
      <c r="ALF9" s="344"/>
      <c r="ALG9" s="344"/>
      <c r="ALH9" s="344"/>
      <c r="ALI9" s="344"/>
      <c r="ALJ9" s="344"/>
      <c r="ALK9" s="344"/>
      <c r="ALL9" s="344"/>
      <c r="ALM9" s="344"/>
      <c r="ALN9" s="344"/>
      <c r="ALO9" s="344"/>
      <c r="ALP9" s="344"/>
      <c r="ALQ9" s="344"/>
      <c r="ALR9" s="344"/>
      <c r="ALS9" s="344"/>
      <c r="ALT9" s="344"/>
      <c r="ALU9" s="344"/>
      <c r="ALV9" s="344"/>
      <c r="ALW9" s="344"/>
      <c r="ALX9" s="344"/>
      <c r="ALY9" s="344"/>
      <c r="ALZ9" s="344"/>
      <c r="AMA9" s="344"/>
      <c r="AMB9" s="344"/>
      <c r="AMC9" s="344"/>
      <c r="AMD9" s="344"/>
      <c r="AME9" s="344"/>
      <c r="AMF9" s="344"/>
      <c r="AMG9" s="344"/>
      <c r="AMH9" s="344"/>
      <c r="AMI9" s="344"/>
      <c r="AMJ9" s="344"/>
      <c r="AMK9" s="344"/>
      <c r="AML9" s="344"/>
      <c r="AMM9" s="344"/>
      <c r="AMN9" s="344"/>
      <c r="AMO9" s="344"/>
      <c r="AMP9" s="344"/>
      <c r="AMQ9" s="344"/>
      <c r="AMR9" s="344"/>
      <c r="AMS9" s="344"/>
      <c r="AMT9" s="344"/>
      <c r="AMU9" s="344"/>
      <c r="AMV9" s="344"/>
      <c r="AMW9" s="344"/>
      <c r="AMX9" s="344"/>
      <c r="AMY9" s="344"/>
      <c r="AMZ9" s="344"/>
      <c r="ANA9" s="344"/>
      <c r="ANB9" s="344"/>
      <c r="ANC9" s="344"/>
      <c r="AND9" s="344"/>
      <c r="ANE9" s="344"/>
      <c r="ANF9" s="344"/>
      <c r="ANG9" s="344"/>
      <c r="ANH9" s="344"/>
    </row>
    <row r="10" customFormat="false" ht="16.5" hidden="false" customHeight="false" outlineLevel="0" collapsed="false">
      <c r="A10" s="4"/>
      <c r="B10" s="120" t="s">
        <v>31</v>
      </c>
      <c r="D10" s="4"/>
      <c r="E10" s="120" t="s">
        <v>31</v>
      </c>
      <c r="F10" s="913" t="n">
        <v>0.02</v>
      </c>
      <c r="G10" s="914" t="n">
        <f aca="false">IF($E$3=$E$30,F10,0)</f>
        <v>0.02</v>
      </c>
      <c r="H10" s="915" t="s">
        <v>382</v>
      </c>
      <c r="I10" s="916" t="n">
        <v>0</v>
      </c>
      <c r="J10" s="917" t="n">
        <f aca="false">IF($E$4=$E$30,$I10*(1+$F10)^I$7,$I10)</f>
        <v>0</v>
      </c>
      <c r="K10" s="917" t="n">
        <f aca="false">IF($E$4=$E$30,$I10*(1+$F10)^J$7,$I10)</f>
        <v>0</v>
      </c>
      <c r="L10" s="917" t="n">
        <f aca="false">IF($E$4=$E$30,$I10*(1+$F10)^K$7,$I10)</f>
        <v>0</v>
      </c>
      <c r="M10" s="917" t="n">
        <f aca="false">IF($E$4=$E$30,$I10*(1+$F10)^L$7,$I10)</f>
        <v>0</v>
      </c>
      <c r="N10" s="917" t="n">
        <f aca="false">IF($E$4=$E$30,$I10*(1+$F10)^M$7,$I10)</f>
        <v>0</v>
      </c>
      <c r="O10" s="917" t="n">
        <f aca="false">IF($E$4=$E$30,$I10*(1+$F10)^N$7,$I10)</f>
        <v>0</v>
      </c>
      <c r="P10" s="917" t="n">
        <f aca="false">IF($E$4=$E$30,$I10*(1+$F10)^O$7,$I10)</f>
        <v>0</v>
      </c>
      <c r="Q10" s="917" t="n">
        <f aca="false">IF($E$4=$E$30,$I10*(1+$F10)^P$7,$I10)</f>
        <v>0</v>
      </c>
      <c r="R10" s="917" t="n">
        <f aca="false">IF($E$4=$E$30,$I10*(1+$F10)^Q$7,$I10)</f>
        <v>0</v>
      </c>
      <c r="S10" s="917" t="n">
        <f aca="false">IF($E$4=$E$30,$I10*(1+$F10)^R$7,$I10)</f>
        <v>0</v>
      </c>
      <c r="T10" s="917" t="n">
        <f aca="false">IF($E$4=$E$30,$I10*(1+$F10)^S$7,$I10)</f>
        <v>0</v>
      </c>
      <c r="U10" s="917" t="n">
        <f aca="false">IF($E$4=$E$30,$I10*(1+$F10)^T$7,$I10)</f>
        <v>0</v>
      </c>
      <c r="V10" s="917" t="n">
        <f aca="false">IF($E$4=$E$30,$I10*(1+$F10)^U$7,$I10)</f>
        <v>0</v>
      </c>
      <c r="W10" s="917" t="n">
        <f aca="false">IF($E$4=$E$30,$I10*(1+$F10)^V$7,$I10)</f>
        <v>0</v>
      </c>
      <c r="X10" s="917" t="n">
        <f aca="false">IF($E$4=$E$30,$I10*(1+$F10)^W$7,$I10)</f>
        <v>0</v>
      </c>
      <c r="Y10" s="917" t="n">
        <f aca="false">IF($E$4=$E$30,$I10*(1+$F10)^X$7,$I10)</f>
        <v>0</v>
      </c>
      <c r="Z10" s="917" t="n">
        <f aca="false">IF($E$4=$E$30,$I10*(1+$F10)^Y$7,$I10)</f>
        <v>0</v>
      </c>
      <c r="AA10" s="917" t="n">
        <f aca="false">IF($E$4=$E$30,$I10*(1+$F10)^Z$7,$I10)</f>
        <v>0</v>
      </c>
      <c r="AB10" s="917" t="n">
        <f aca="false">IF($E$4=$E$30,$I10*(1+$F10)^AA$7,$I10)</f>
        <v>0</v>
      </c>
      <c r="AC10" s="917" t="n">
        <f aca="false">IF($E$4=$E$30,$I10*(1+$F10)^AB$7,$I10)</f>
        <v>0</v>
      </c>
      <c r="AD10" s="917" t="n">
        <f aca="false">IF($E$4=$E$30,$I10*(1+$F10)^AC$7,$I10)</f>
        <v>0</v>
      </c>
      <c r="AE10" s="917" t="n">
        <f aca="false">IF($E$4=$E$30,$I10*(1+$F10)^AD$7,$I10)</f>
        <v>0</v>
      </c>
      <c r="AF10" s="917" t="n">
        <f aca="false">IF($E$4=$E$30,$I10*(1+$F10)^AE$7,$I10)</f>
        <v>0</v>
      </c>
      <c r="AG10" s="917" t="n">
        <f aca="false">IF($E$4=$E$30,$I10*(1+$F10)^AF$7,$I10)</f>
        <v>0</v>
      </c>
      <c r="AH10" s="917" t="n">
        <f aca="false">IF($E$4=$E$30,$I10*(1+$F10)^AG$7,$I10)</f>
        <v>0</v>
      </c>
      <c r="AI10" s="917" t="n">
        <f aca="false">IF($E$4=$E$30,$I10*(1+$F10)^AH$7,$I10)</f>
        <v>0</v>
      </c>
      <c r="AJ10" s="917" t="n">
        <f aca="false">IF($E$4=$E$30,$I10*(1+$F10)^AI$7,$I10)</f>
        <v>0</v>
      </c>
      <c r="AK10" s="917" t="n">
        <f aca="false">IF($E$4=$E$30,$I10*(1+$F10)^AJ$7,$I10)</f>
        <v>0</v>
      </c>
      <c r="AL10" s="917" t="n">
        <f aca="false">IF($E$4=$E$30,$I10*(1+$F10)^AK$7,$I10)</f>
        <v>0</v>
      </c>
      <c r="AM10" s="917" t="n">
        <f aca="false">IF($E$4=$E$30,$I10*(1+$F10)^AL$7,$I10)</f>
        <v>0</v>
      </c>
      <c r="AN10" s="917" t="n">
        <f aca="false">IF($E$4=$E$30,$I10*(1+$F10)^AM$7,$I10)</f>
        <v>0</v>
      </c>
      <c r="AO10" s="917" t="n">
        <f aca="false">IF($E$4=$E$30,$I10*(1+$F10)^AN$7,$I10)</f>
        <v>0</v>
      </c>
      <c r="AP10" s="917" t="n">
        <f aca="false">IF($E$4=$E$30,$I10*(1+$F10)^AO$7,$I10)</f>
        <v>0</v>
      </c>
      <c r="AQ10" s="917" t="n">
        <f aca="false">IF($E$4=$E$30,$I10*(1+$F10)^AP$7,$I10)</f>
        <v>0</v>
      </c>
      <c r="AR10" s="917" t="n">
        <f aca="false">IF($E$4=$E$30,$I10*(1+$F10)^AQ$7,$I10)</f>
        <v>0</v>
      </c>
      <c r="AS10" s="917" t="n">
        <f aca="false">IF($E$4=$E$30,$I10*(1+$F10)^AR$7,$I10)</f>
        <v>0</v>
      </c>
      <c r="AT10" s="917" t="n">
        <f aca="false">IF($E$4=$E$30,$I10*(1+$F10)^AS$7,$I10)</f>
        <v>0</v>
      </c>
      <c r="AU10" s="917" t="n">
        <f aca="false">IF($E$4=$E$30,$I10*(1+$F10)^AT$7,$I10)</f>
        <v>0</v>
      </c>
      <c r="AV10" s="917" t="n">
        <f aca="false">IF($E$4=$E$30,$I10*(1+$F10)^AU$7,$I10)</f>
        <v>0</v>
      </c>
      <c r="AW10" s="917" t="n">
        <f aca="false">IF($E$4=$E$30,$I10*(1+$F10)^AV$7,$I10)</f>
        <v>0</v>
      </c>
      <c r="AX10" s="917" t="n">
        <f aca="false">IF($E$4=$E$30,$I10*(1+$F10)^AW$7,$I10)</f>
        <v>0</v>
      </c>
      <c r="AY10" s="917" t="n">
        <f aca="false">IF($E$4=$E$30,$I10*(1+$F10)^AX$7,$I10)</f>
        <v>0</v>
      </c>
      <c r="AZ10" s="917" t="n">
        <f aca="false">IF($E$4=$E$30,$I10*(1+$F10)^AY$7,$I10)</f>
        <v>0</v>
      </c>
      <c r="BA10" s="917" t="n">
        <f aca="false">IF($E$4=$E$30,$I10*(1+$F10)^AZ$7,$I10)</f>
        <v>0</v>
      </c>
      <c r="BB10" s="917" t="n">
        <f aca="false">IF($E$4=$E$30,$I10*(1+$F10)^BA$7,$I10)</f>
        <v>0</v>
      </c>
      <c r="BC10" s="917" t="n">
        <f aca="false">IF($E$4=$E$30,$I10*(1+$F10)^BB$7,$I10)</f>
        <v>0</v>
      </c>
      <c r="BD10" s="917" t="n">
        <f aca="false">IF($E$4=$E$30,$I10*(1+$F10)^BC$7,$I10)</f>
        <v>0</v>
      </c>
      <c r="BE10" s="917" t="n">
        <f aca="false">IF($E$4=$E$30,$I10*(1+$F10)^BD$7,$I10)</f>
        <v>0</v>
      </c>
      <c r="BF10" s="917" t="n">
        <f aca="false">IF($E$4=$E$30,$I10*(1+$F10)^BE$7,$I10)</f>
        <v>0</v>
      </c>
      <c r="BG10" s="917" t="n">
        <f aca="false">IF($E$4=$E$30,$I10*(1+$F10)^BF$7,$I10)</f>
        <v>0</v>
      </c>
      <c r="BH10" s="917" t="n">
        <f aca="false">IF($E$4=$E$30,$I10*(1+$F10)^BG$7,$I10)</f>
        <v>0</v>
      </c>
      <c r="BI10" s="917" t="n">
        <f aca="false">IF($E$4=$E$30,$I10*(1+$F10)^BH$7,$I10)</f>
        <v>0</v>
      </c>
      <c r="BJ10" s="917" t="n">
        <f aca="false">IF($E$4=$E$30,$I10*(1+$F10)^BI$7,$I10)</f>
        <v>0</v>
      </c>
      <c r="BK10" s="917" t="n">
        <f aca="false">IF($E$4=$E$30,$I10*(1+$F10)^BJ$7,$I10)</f>
        <v>0</v>
      </c>
      <c r="BL10" s="917" t="n">
        <f aca="false">IF($E$4=$E$30,$I10*(1+$F10)^BK$7,$I10)</f>
        <v>0</v>
      </c>
      <c r="BM10" s="917" t="n">
        <f aca="false">IF($E$4=$E$30,$I10*(1+$F10)^BL$7,$I10)</f>
        <v>0</v>
      </c>
      <c r="BN10" s="917" t="n">
        <f aca="false">IF($E$4=$E$30,$I10*(1+$F10)^BM$7,$I10)</f>
        <v>0</v>
      </c>
      <c r="BO10" s="917" t="n">
        <f aca="false">IF($E$4=$E$30,$I10*(1+$F10)^BN$7,$I10)</f>
        <v>0</v>
      </c>
      <c r="BP10" s="917" t="n">
        <f aca="false">IF($E$4=$E$30,$I10*(1+$F10)^BO$7,$I10)</f>
        <v>0</v>
      </c>
      <c r="BQ10" s="917" t="n">
        <f aca="false">IF($E$4=$E$30,$I10*(1+$F10)^BP$7,$I10)</f>
        <v>0</v>
      </c>
      <c r="BR10" s="917" t="n">
        <f aca="false">IF($E$4=$E$30,$I10*(1+$F10)^BQ$7,$I10)</f>
        <v>0</v>
      </c>
      <c r="BS10" s="917" t="n">
        <f aca="false">IF($E$4=$E$30,$I10*(1+$F10)^BR$7,$I10)</f>
        <v>0</v>
      </c>
      <c r="BT10" s="917" t="n">
        <f aca="false">IF($E$4=$E$30,$I10*(1+$F10)^BS$7,$I10)</f>
        <v>0</v>
      </c>
      <c r="BU10" s="917" t="n">
        <f aca="false">IF($E$4=$E$30,$I10*(1+$F10)^BT$7,$I10)</f>
        <v>0</v>
      </c>
      <c r="BV10" s="917" t="n">
        <f aca="false">IF($E$4=$E$30,$I10*(1+$F10)^BU$7,$I10)</f>
        <v>0</v>
      </c>
      <c r="BW10" s="917" t="n">
        <f aca="false">IF($E$4=$E$30,$I10*(1+$F10)^BV$7,$I10)</f>
        <v>0</v>
      </c>
      <c r="BX10" s="917" t="n">
        <f aca="false">IF($E$4=$E$30,$I10*(1+$F10)^BW$7,$I10)</f>
        <v>0</v>
      </c>
      <c r="BY10" s="917" t="n">
        <f aca="false">IF($E$4=$E$30,$I10*(1+$F10)^BX$7,$I10)</f>
        <v>0</v>
      </c>
      <c r="BZ10" s="917" t="n">
        <f aca="false">IF($E$4=$E$30,$I10*(1+$F10)^BY$7,$I10)</f>
        <v>0</v>
      </c>
      <c r="CA10" s="4"/>
      <c r="CB10" s="918"/>
      <c r="CC10" s="918"/>
      <c r="CD10" s="918"/>
      <c r="CE10" s="4"/>
      <c r="CF10" s="4"/>
      <c r="CG10" s="4"/>
      <c r="CH10" s="4"/>
    </row>
    <row r="11" customFormat="false" ht="16.5" hidden="false" customHeight="false" outlineLevel="0" collapsed="false">
      <c r="A11" s="4"/>
      <c r="B11" s="919" t="str">
        <f aca="false">'(Energiepreise)'!$E11</f>
        <v>Biogas</v>
      </c>
      <c r="C11" s="920" t="str">
        <f aca="false">IF('2b. Energiepreisanpassung'!E8&lt;&gt;"",'2b. Energiepreisanpassung'!E8,"")</f>
        <v/>
      </c>
      <c r="D11" s="4"/>
      <c r="E11" s="120" t="s">
        <v>65</v>
      </c>
      <c r="F11" s="913" t="n">
        <v>0.02</v>
      </c>
      <c r="G11" s="914" t="n">
        <f aca="false">IF($E$3=$E$30,F11,0)</f>
        <v>0.02</v>
      </c>
      <c r="H11" s="915" t="s">
        <v>382</v>
      </c>
      <c r="I11" s="916" t="n">
        <v>20</v>
      </c>
      <c r="J11" s="916" t="n">
        <f aca="false">IF(AND(J$9=$C$8,$C11&lt;&gt;""),$C11,IF($E$4=$E$30,I11*(1+$F11),$I11))</f>
        <v>20.4</v>
      </c>
      <c r="K11" s="921" t="n">
        <v>20.8</v>
      </c>
      <c r="L11" s="921" t="n">
        <f aca="false">K11*(1+$G11)</f>
        <v>21.216</v>
      </c>
      <c r="M11" s="921" t="n">
        <f aca="false">L11*(1+$G11)</f>
        <v>21.64032</v>
      </c>
      <c r="N11" s="921" t="n">
        <f aca="false">M11*(1+$G11)</f>
        <v>22.0731264</v>
      </c>
      <c r="O11" s="921" t="n">
        <f aca="false">N11*(1+$G11)</f>
        <v>22.514588928</v>
      </c>
      <c r="P11" s="921" t="n">
        <f aca="false">O11*(1+$G11)</f>
        <v>22.96488070656</v>
      </c>
      <c r="Q11" s="921" t="n">
        <f aca="false">P11*(1+$G11)</f>
        <v>23.4241783206912</v>
      </c>
      <c r="R11" s="921" t="n">
        <f aca="false">Q11*(1+$G11)</f>
        <v>23.892661887105</v>
      </c>
      <c r="S11" s="921" t="n">
        <f aca="false">R11*(1+$G11)</f>
        <v>24.3705151248471</v>
      </c>
      <c r="T11" s="921" t="n">
        <f aca="false">S11*(1+$G11)</f>
        <v>24.8579254273441</v>
      </c>
      <c r="U11" s="921" t="n">
        <f aca="false">T11*(1+$G11)</f>
        <v>25.355083935891</v>
      </c>
      <c r="V11" s="921" t="n">
        <f aca="false">U11*(1+$G11)</f>
        <v>25.8621856146088</v>
      </c>
      <c r="W11" s="921" t="n">
        <f aca="false">V11*(1+$G11)</f>
        <v>26.3794293269009</v>
      </c>
      <c r="X11" s="921" t="n">
        <f aca="false">W11*(1+$G11)</f>
        <v>26.907017913439</v>
      </c>
      <c r="Y11" s="921" t="n">
        <f aca="false">X11*(1+$G11)</f>
        <v>27.4451582717077</v>
      </c>
      <c r="Z11" s="921" t="n">
        <f aca="false">Y11*(1+$G11)</f>
        <v>27.9940614371419</v>
      </c>
      <c r="AA11" s="921" t="n">
        <f aca="false">Z11*(1+$G11)</f>
        <v>28.5539426658847</v>
      </c>
      <c r="AB11" s="921" t="n">
        <f aca="false">AA11*(1+$G11)</f>
        <v>29.1250215192024</v>
      </c>
      <c r="AC11" s="921" t="n">
        <f aca="false">AB11*(1+$G11)</f>
        <v>29.7075219495865</v>
      </c>
      <c r="AD11" s="921" t="n">
        <f aca="false">AC11*(1+$G11)</f>
        <v>30.3016723885782</v>
      </c>
      <c r="AE11" s="921" t="n">
        <f aca="false">AD11*(1+$G11)</f>
        <v>30.9077058363498</v>
      </c>
      <c r="AF11" s="921" t="n">
        <f aca="false">AE11*(1+$G11)</f>
        <v>31.5258599530768</v>
      </c>
      <c r="AG11" s="921" t="n">
        <f aca="false">AF11*(1+$G11)</f>
        <v>32.1563771521383</v>
      </c>
      <c r="AH11" s="921" t="n">
        <f aca="false">AG11*(1+$G11)</f>
        <v>32.7995046951811</v>
      </c>
      <c r="AI11" s="921" t="n">
        <f aca="false">AH11*(1+$G11)</f>
        <v>33.4554947890847</v>
      </c>
      <c r="AJ11" s="921" t="n">
        <f aca="false">AI11*(1+$G11)</f>
        <v>34.1246046848664</v>
      </c>
      <c r="AK11" s="921" t="n">
        <f aca="false">AJ11*(1+$G11)</f>
        <v>34.8070967785637</v>
      </c>
      <c r="AL11" s="921" t="n">
        <f aca="false">AK11*(1+$G11)</f>
        <v>35.503238714135</v>
      </c>
      <c r="AM11" s="917" t="n">
        <f aca="false">AL11*(1+$G11)</f>
        <v>36.2133034884177</v>
      </c>
      <c r="AN11" s="917" t="n">
        <f aca="false">AM11*(1+$G11)</f>
        <v>36.9375695581861</v>
      </c>
      <c r="AO11" s="917" t="n">
        <f aca="false">AN11*(1+$G11)</f>
        <v>37.6763209493498</v>
      </c>
      <c r="AP11" s="917" t="n">
        <f aca="false">AO11*(1+$G11)</f>
        <v>38.4298473683368</v>
      </c>
      <c r="AQ11" s="917" t="n">
        <f aca="false">AP11*(1+$G11)</f>
        <v>39.1984443157035</v>
      </c>
      <c r="AR11" s="917" t="n">
        <f aca="false">AQ11*(1+$G11)</f>
        <v>39.9824132020176</v>
      </c>
      <c r="AS11" s="917" t="n">
        <f aca="false">AR11*(1+$G11)</f>
        <v>40.7820614660579</v>
      </c>
      <c r="AT11" s="917" t="n">
        <f aca="false">AS11*(1+$G11)</f>
        <v>41.5977026953791</v>
      </c>
      <c r="AU11" s="917" t="n">
        <f aca="false">AT11*(1+$G11)</f>
        <v>42.4296567492867</v>
      </c>
      <c r="AV11" s="917" t="n">
        <f aca="false">AU11*(1+$G11)</f>
        <v>43.2782498842724</v>
      </c>
      <c r="AW11" s="917" t="n">
        <f aca="false">AV11*(1+$G11)</f>
        <v>44.1438148819578</v>
      </c>
      <c r="AX11" s="917" t="n">
        <f aca="false">AW11*(1+$G11)</f>
        <v>45.026691179597</v>
      </c>
      <c r="AY11" s="917" t="n">
        <f aca="false">AX11*(1+$G11)</f>
        <v>45.9272250031889</v>
      </c>
      <c r="AZ11" s="917" t="n">
        <f aca="false">AY11*(1+$G11)</f>
        <v>46.8457695032527</v>
      </c>
      <c r="BA11" s="917" t="n">
        <f aca="false">AZ11*(1+$G11)</f>
        <v>47.7826848933178</v>
      </c>
      <c r="BB11" s="917" t="n">
        <f aca="false">BA11*(1+$G11)</f>
        <v>48.7383385911841</v>
      </c>
      <c r="BC11" s="917" t="n">
        <f aca="false">BB11*(1+$G11)</f>
        <v>49.7131053630078</v>
      </c>
      <c r="BD11" s="917" t="n">
        <f aca="false">BC11*(1+$G11)</f>
        <v>50.707367470268</v>
      </c>
      <c r="BE11" s="917" t="n">
        <f aca="false">BD11*(1+$G11)</f>
        <v>51.7215148196733</v>
      </c>
      <c r="BF11" s="917" t="n">
        <f aca="false">BE11*(1+$G11)</f>
        <v>52.7559451160668</v>
      </c>
      <c r="BG11" s="917" t="n">
        <f aca="false">BF11*(1+$G11)</f>
        <v>53.8110640183881</v>
      </c>
      <c r="BH11" s="917" t="n">
        <f aca="false">BG11*(1+$G11)</f>
        <v>54.8872852987559</v>
      </c>
      <c r="BI11" s="917" t="n">
        <f aca="false">BH11*(1+$G11)</f>
        <v>55.985031004731</v>
      </c>
      <c r="BJ11" s="917" t="n">
        <f aca="false">BI11*(1+$G11)</f>
        <v>57.1047316248256</v>
      </c>
      <c r="BK11" s="917" t="n">
        <f aca="false">BJ11*(1+$G11)</f>
        <v>58.2468262573222</v>
      </c>
      <c r="BL11" s="917" t="n">
        <f aca="false">BK11*(1+$G11)</f>
        <v>59.4117627824686</v>
      </c>
      <c r="BM11" s="917" t="n">
        <f aca="false">BL11*(1+$G11)</f>
        <v>60.599998038118</v>
      </c>
      <c r="BN11" s="917" t="n">
        <f aca="false">BM11*(1+$G11)</f>
        <v>61.8119979988803</v>
      </c>
      <c r="BO11" s="917" t="n">
        <f aca="false">BN11*(1+$G11)</f>
        <v>63.0482379588579</v>
      </c>
      <c r="BP11" s="917" t="n">
        <f aca="false">BO11*(1+$G11)</f>
        <v>64.3092027180351</v>
      </c>
      <c r="BQ11" s="917" t="n">
        <f aca="false">BP11*(1+$G11)</f>
        <v>65.5953867723958</v>
      </c>
      <c r="BR11" s="917" t="n">
        <f aca="false">BQ11*(1+$G11)</f>
        <v>66.9072945078437</v>
      </c>
      <c r="BS11" s="917" t="n">
        <f aca="false">BR11*(1+$G11)</f>
        <v>68.2454403980006</v>
      </c>
      <c r="BT11" s="917" t="n">
        <f aca="false">BS11*(1+$G11)</f>
        <v>69.6103492059606</v>
      </c>
      <c r="BU11" s="917" t="n">
        <f aca="false">BT11*(1+$G11)</f>
        <v>71.0025561900798</v>
      </c>
      <c r="BV11" s="917" t="n">
        <f aca="false">BU11*(1+$G11)</f>
        <v>72.4226073138814</v>
      </c>
      <c r="BW11" s="917" t="n">
        <f aca="false">BV11*(1+$G11)</f>
        <v>73.8710594601591</v>
      </c>
      <c r="BX11" s="917" t="n">
        <f aca="false">BW11*(1+$G11)</f>
        <v>75.3484806493623</v>
      </c>
      <c r="BY11" s="917" t="n">
        <f aca="false">BX11*(1+$G11)</f>
        <v>76.8554502623495</v>
      </c>
      <c r="BZ11" s="917" t="n">
        <f aca="false">BY11*(1+$G11)</f>
        <v>78.3925592675965</v>
      </c>
      <c r="CA11" s="4"/>
      <c r="CB11" s="918" t="s">
        <v>383</v>
      </c>
      <c r="CC11" s="918"/>
      <c r="CD11" s="918"/>
      <c r="CE11" s="4"/>
      <c r="CF11" s="4"/>
      <c r="CG11" s="4"/>
      <c r="CH11" s="4"/>
    </row>
    <row r="12" customFormat="false" ht="16.5" hidden="false" customHeight="false" outlineLevel="0" collapsed="false">
      <c r="A12" s="4"/>
      <c r="B12" s="919" t="str">
        <f aca="false">'(Energiepreise)'!$E12</f>
        <v>Erdgas</v>
      </c>
      <c r="C12" s="920" t="str">
        <f aca="false">IF('2b. Energiepreisanpassung'!E9&lt;&gt;"",'2b. Energiepreisanpassung'!E9,"")</f>
        <v/>
      </c>
      <c r="D12" s="4"/>
      <c r="E12" s="120" t="s">
        <v>66</v>
      </c>
      <c r="F12" s="913" t="n">
        <v>0.026</v>
      </c>
      <c r="G12" s="914" t="n">
        <f aca="false">IF($E$3=$E$30,F12,0)</f>
        <v>0.026</v>
      </c>
      <c r="H12" s="915" t="s">
        <v>382</v>
      </c>
      <c r="I12" s="916" t="n">
        <v>14</v>
      </c>
      <c r="J12" s="916" t="n">
        <f aca="false">IF(AND(J$9=$C$8,$C12&lt;&gt;""),$C12,IF($E$4=$E$30,I12*(1+$F12),$I12))</f>
        <v>14.364</v>
      </c>
      <c r="K12" s="921" t="n">
        <v>12.5</v>
      </c>
      <c r="L12" s="921" t="n">
        <f aca="false">K12*(1+$G12)</f>
        <v>12.825</v>
      </c>
      <c r="M12" s="921" t="n">
        <f aca="false">L12*(1+$G12)</f>
        <v>13.15845</v>
      </c>
      <c r="N12" s="921" t="n">
        <f aca="false">M12*(1+$G12)</f>
        <v>13.5005697</v>
      </c>
      <c r="O12" s="921" t="n">
        <f aca="false">N12*(1+$G12)</f>
        <v>13.8515845122</v>
      </c>
      <c r="P12" s="921" t="n">
        <f aca="false">O12*(1+$G12)</f>
        <v>14.2117257095172</v>
      </c>
      <c r="Q12" s="921" t="n">
        <f aca="false">P12*(1+$G12)</f>
        <v>14.5812305779647</v>
      </c>
      <c r="R12" s="921" t="n">
        <f aca="false">Q12*(1+$G12)</f>
        <v>14.9603425729917</v>
      </c>
      <c r="S12" s="921" t="n">
        <f aca="false">R12*(1+$G12)</f>
        <v>15.3493114798895</v>
      </c>
      <c r="T12" s="921" t="n">
        <f aca="false">S12*(1+$G12)</f>
        <v>15.7483935783666</v>
      </c>
      <c r="U12" s="921" t="n">
        <f aca="false">T12*(1+$G12)</f>
        <v>16.1578518114042</v>
      </c>
      <c r="V12" s="921" t="n">
        <f aca="false">U12*(1+$G12)</f>
        <v>16.5779559585007</v>
      </c>
      <c r="W12" s="921" t="n">
        <f aca="false">V12*(1+$G12)</f>
        <v>17.0089828134217</v>
      </c>
      <c r="X12" s="921" t="n">
        <f aca="false">W12*(1+$G12)</f>
        <v>17.4512163665707</v>
      </c>
      <c r="Y12" s="921" t="n">
        <f aca="false">X12*(1+$G12)</f>
        <v>17.9049479921015</v>
      </c>
      <c r="Z12" s="921" t="n">
        <f aca="false">Y12*(1+$G12)</f>
        <v>18.3704766398962</v>
      </c>
      <c r="AA12" s="921" t="n">
        <f aca="false">Z12*(1+$G12)</f>
        <v>18.8481090325335</v>
      </c>
      <c r="AB12" s="921" t="n">
        <f aca="false">AA12*(1+$G12)</f>
        <v>19.3381598673793</v>
      </c>
      <c r="AC12" s="921" t="n">
        <f aca="false">AB12*(1+$G12)</f>
        <v>19.8409520239312</v>
      </c>
      <c r="AD12" s="921" t="n">
        <f aca="false">AC12*(1+$G12)</f>
        <v>20.3568167765534</v>
      </c>
      <c r="AE12" s="921" t="n">
        <f aca="false">AD12*(1+$G12)</f>
        <v>20.8860940127438</v>
      </c>
      <c r="AF12" s="921" t="n">
        <f aca="false">AE12*(1+$G12)</f>
        <v>21.4291324570751</v>
      </c>
      <c r="AG12" s="921" t="n">
        <f aca="false">AF12*(1+$G12)</f>
        <v>21.9862899009591</v>
      </c>
      <c r="AH12" s="921" t="n">
        <f aca="false">AG12*(1+$G12)</f>
        <v>22.557933438384</v>
      </c>
      <c r="AI12" s="921" t="n">
        <f aca="false">AH12*(1+$G12)</f>
        <v>23.144439707782</v>
      </c>
      <c r="AJ12" s="921" t="n">
        <f aca="false">AI12*(1+$G12)</f>
        <v>23.7461951401843</v>
      </c>
      <c r="AK12" s="921" t="n">
        <f aca="false">AJ12*(1+$G12)</f>
        <v>24.3635962138291</v>
      </c>
      <c r="AL12" s="921" t="n">
        <f aca="false">AK12*(1+$G12)</f>
        <v>24.9970497153887</v>
      </c>
      <c r="AM12" s="917" t="n">
        <f aca="false">AL12*(1+$G12)</f>
        <v>25.6469730079888</v>
      </c>
      <c r="AN12" s="917" t="n">
        <f aca="false">AM12*(1+$G12)</f>
        <v>26.3137943061965</v>
      </c>
      <c r="AO12" s="917" t="n">
        <f aca="false">AN12*(1+$G12)</f>
        <v>26.9979529581576</v>
      </c>
      <c r="AP12" s="917" t="n">
        <f aca="false">AO12*(1+$G12)</f>
        <v>27.6998997350697</v>
      </c>
      <c r="AQ12" s="917" t="n">
        <f aca="false">AP12*(1+$G12)</f>
        <v>28.4200971281815</v>
      </c>
      <c r="AR12" s="917" t="n">
        <f aca="false">AQ12*(1+$G12)</f>
        <v>29.1590196535142</v>
      </c>
      <c r="AS12" s="917" t="n">
        <f aca="false">AR12*(1+$G12)</f>
        <v>29.9171541645056</v>
      </c>
      <c r="AT12" s="917" t="n">
        <f aca="false">AS12*(1+$G12)</f>
        <v>30.6950001727827</v>
      </c>
      <c r="AU12" s="917" t="n">
        <f aca="false">AT12*(1+$G12)</f>
        <v>31.4930701772751</v>
      </c>
      <c r="AV12" s="917" t="n">
        <f aca="false">AU12*(1+$G12)</f>
        <v>32.3118900018843</v>
      </c>
      <c r="AW12" s="917" t="n">
        <f aca="false">AV12*(1+$G12)</f>
        <v>33.1519991419332</v>
      </c>
      <c r="AX12" s="917" t="n">
        <f aca="false">AW12*(1+$G12)</f>
        <v>34.0139511196235</v>
      </c>
      <c r="AY12" s="917" t="n">
        <f aca="false">AX12*(1+$G12)</f>
        <v>34.8983138487337</v>
      </c>
      <c r="AZ12" s="917" t="n">
        <f aca="false">AY12*(1+$G12)</f>
        <v>35.8056700088008</v>
      </c>
      <c r="BA12" s="917" t="n">
        <f aca="false">AZ12*(1+$G12)</f>
        <v>36.7366174290296</v>
      </c>
      <c r="BB12" s="917" t="n">
        <f aca="false">BA12*(1+$G12)</f>
        <v>37.6917694821844</v>
      </c>
      <c r="BC12" s="917" t="n">
        <f aca="false">BB12*(1+$G12)</f>
        <v>38.6717554887212</v>
      </c>
      <c r="BD12" s="917" t="n">
        <f aca="false">BC12*(1+$G12)</f>
        <v>39.6772211314279</v>
      </c>
      <c r="BE12" s="917" t="n">
        <f aca="false">BD12*(1+$G12)</f>
        <v>40.7088288808451</v>
      </c>
      <c r="BF12" s="917" t="n">
        <f aca="false">BE12*(1+$G12)</f>
        <v>41.767258431747</v>
      </c>
      <c r="BG12" s="917" t="n">
        <f aca="false">BF12*(1+$G12)</f>
        <v>42.8532071509725</v>
      </c>
      <c r="BH12" s="917" t="n">
        <f aca="false">BG12*(1+$G12)</f>
        <v>43.9673905368977</v>
      </c>
      <c r="BI12" s="917" t="n">
        <f aca="false">BH12*(1+$G12)</f>
        <v>45.1105426908571</v>
      </c>
      <c r="BJ12" s="917" t="n">
        <f aca="false">BI12*(1+$G12)</f>
        <v>46.2834168008194</v>
      </c>
      <c r="BK12" s="917" t="n">
        <f aca="false">BJ12*(1+$G12)</f>
        <v>47.4867856376407</v>
      </c>
      <c r="BL12" s="917" t="n">
        <f aca="false">BK12*(1+$G12)</f>
        <v>48.7214420642193</v>
      </c>
      <c r="BM12" s="917" t="n">
        <f aca="false">BL12*(1+$G12)</f>
        <v>49.988199557889</v>
      </c>
      <c r="BN12" s="917" t="n">
        <f aca="false">BM12*(1+$G12)</f>
        <v>51.2878927463942</v>
      </c>
      <c r="BO12" s="917" t="n">
        <f aca="false">BN12*(1+$G12)</f>
        <v>52.6213779578004</v>
      </c>
      <c r="BP12" s="917" t="n">
        <f aca="false">BO12*(1+$G12)</f>
        <v>53.9895337847032</v>
      </c>
      <c r="BQ12" s="917" t="n">
        <f aca="false">BP12*(1+$G12)</f>
        <v>55.3932616631055</v>
      </c>
      <c r="BR12" s="917" t="n">
        <f aca="false">BQ12*(1+$G12)</f>
        <v>56.8334864663463</v>
      </c>
      <c r="BS12" s="917" t="n">
        <f aca="false">BR12*(1+$G12)</f>
        <v>58.3111571144713</v>
      </c>
      <c r="BT12" s="917" t="n">
        <f aca="false">BS12*(1+$G12)</f>
        <v>59.8272471994475</v>
      </c>
      <c r="BU12" s="917" t="n">
        <f aca="false">BT12*(1+$G12)</f>
        <v>61.3827556266332</v>
      </c>
      <c r="BV12" s="917" t="n">
        <f aca="false">BU12*(1+$G12)</f>
        <v>62.9787072729256</v>
      </c>
      <c r="BW12" s="917" t="n">
        <f aca="false">BV12*(1+$G12)</f>
        <v>64.6161536620217</v>
      </c>
      <c r="BX12" s="917" t="n">
        <f aca="false">BW12*(1+$G12)</f>
        <v>66.2961736572342</v>
      </c>
      <c r="BY12" s="917" t="n">
        <f aca="false">BX12*(1+$G12)</f>
        <v>68.0198741723223</v>
      </c>
      <c r="BZ12" s="917" t="n">
        <f aca="false">BY12*(1+$G12)</f>
        <v>69.7883909008027</v>
      </c>
      <c r="CA12" s="4"/>
      <c r="CB12" s="918" t="s">
        <v>383</v>
      </c>
      <c r="CC12" s="918"/>
      <c r="CD12" s="918"/>
      <c r="CE12" s="4"/>
      <c r="CF12" s="4"/>
      <c r="CG12" s="4"/>
      <c r="CH12" s="4"/>
    </row>
    <row r="13" customFormat="false" ht="16.5" hidden="false" customHeight="false" outlineLevel="0" collapsed="false">
      <c r="A13" s="4"/>
      <c r="B13" s="919" t="str">
        <f aca="false">'(Energiepreise)'!$E13</f>
        <v>Heizöl</v>
      </c>
      <c r="C13" s="920" t="str">
        <f aca="false">IF('2b. Energiepreisanpassung'!E10&lt;&gt;"",'2b. Energiepreisanpassung'!E10,"")</f>
        <v/>
      </c>
      <c r="D13" s="4"/>
      <c r="E13" s="120" t="s">
        <v>67</v>
      </c>
      <c r="F13" s="913" t="n">
        <v>0.042</v>
      </c>
      <c r="G13" s="914" t="n">
        <f aca="false">IF($E$3=$E$30,F13,0)</f>
        <v>0.042</v>
      </c>
      <c r="H13" s="915" t="s">
        <v>382</v>
      </c>
      <c r="I13" s="916" t="n">
        <v>15</v>
      </c>
      <c r="J13" s="916" t="n">
        <f aca="false">IF(AND(J$9=$C$8,$C13&lt;&gt;""),$C13,IF($E$4=$E$30,I13*(1+$F13),$I13))</f>
        <v>15.63</v>
      </c>
      <c r="K13" s="921" t="n">
        <v>11.5</v>
      </c>
      <c r="L13" s="921" t="n">
        <f aca="false">K13*(1+$G13)</f>
        <v>11.983</v>
      </c>
      <c r="M13" s="921" t="n">
        <f aca="false">L13*(1+$G13)</f>
        <v>12.486286</v>
      </c>
      <c r="N13" s="921" t="n">
        <f aca="false">M13*(1+$G13)</f>
        <v>13.010710012</v>
      </c>
      <c r="O13" s="921" t="n">
        <f aca="false">N13*(1+$G13)</f>
        <v>13.557159832504</v>
      </c>
      <c r="P13" s="921" t="n">
        <f aca="false">O13*(1+$G13)</f>
        <v>14.1265605454692</v>
      </c>
      <c r="Q13" s="921" t="n">
        <f aca="false">P13*(1+$G13)</f>
        <v>14.7198760883789</v>
      </c>
      <c r="R13" s="921" t="n">
        <f aca="false">Q13*(1+$G13)</f>
        <v>15.3381108840908</v>
      </c>
      <c r="S13" s="921" t="n">
        <f aca="false">R13*(1+$G13)</f>
        <v>15.9823115412226</v>
      </c>
      <c r="T13" s="921" t="n">
        <f aca="false">S13*(1+$G13)</f>
        <v>16.653568625954</v>
      </c>
      <c r="U13" s="921" t="n">
        <f aca="false">T13*(1+$G13)</f>
        <v>17.353018508244</v>
      </c>
      <c r="V13" s="921" t="n">
        <f aca="false">U13*(1+$G13)</f>
        <v>18.0818452855903</v>
      </c>
      <c r="W13" s="921" t="n">
        <f aca="false">V13*(1+$G13)</f>
        <v>18.8412827875851</v>
      </c>
      <c r="X13" s="921" t="n">
        <f aca="false">W13*(1+$G13)</f>
        <v>19.6326166646636</v>
      </c>
      <c r="Y13" s="921" t="n">
        <f aca="false">X13*(1+$G13)</f>
        <v>20.4571865645795</v>
      </c>
      <c r="Z13" s="921" t="n">
        <f aca="false">Y13*(1+$G13)</f>
        <v>21.3163884002919</v>
      </c>
      <c r="AA13" s="921" t="n">
        <f aca="false">Z13*(1+$G13)</f>
        <v>22.2116767131041</v>
      </c>
      <c r="AB13" s="921" t="n">
        <f aca="false">AA13*(1+$G13)</f>
        <v>23.1445671350545</v>
      </c>
      <c r="AC13" s="921" t="n">
        <f aca="false">AB13*(1+$G13)</f>
        <v>24.1166389547268</v>
      </c>
      <c r="AD13" s="921" t="n">
        <f aca="false">AC13*(1+$G13)</f>
        <v>25.1295377908253</v>
      </c>
      <c r="AE13" s="921" t="n">
        <f aca="false">AD13*(1+$G13)</f>
        <v>26.18497837804</v>
      </c>
      <c r="AF13" s="921" t="n">
        <f aca="false">AE13*(1+$G13)</f>
        <v>27.2847474699176</v>
      </c>
      <c r="AG13" s="921" t="n">
        <f aca="false">AF13*(1+$G13)</f>
        <v>28.4307068636542</v>
      </c>
      <c r="AH13" s="921" t="n">
        <f aca="false">AG13*(1+$G13)</f>
        <v>29.6247965519277</v>
      </c>
      <c r="AI13" s="921" t="n">
        <f aca="false">AH13*(1+$G13)</f>
        <v>30.8690380071086</v>
      </c>
      <c r="AJ13" s="921" t="n">
        <f aca="false">AI13*(1+$G13)</f>
        <v>32.1655376034072</v>
      </c>
      <c r="AK13" s="921" t="n">
        <f aca="false">AJ13*(1+$G13)</f>
        <v>33.5164901827503</v>
      </c>
      <c r="AL13" s="921" t="n">
        <f aca="false">AK13*(1+$G13)</f>
        <v>34.9241827704258</v>
      </c>
      <c r="AM13" s="917" t="n">
        <f aca="false">AL13*(1+$G13)</f>
        <v>36.3909984467837</v>
      </c>
      <c r="AN13" s="917" t="n">
        <f aca="false">AM13*(1+$G13)</f>
        <v>37.9194203815486</v>
      </c>
      <c r="AO13" s="917" t="n">
        <f aca="false">AN13*(1+$G13)</f>
        <v>39.5120360375736</v>
      </c>
      <c r="AP13" s="917" t="n">
        <f aca="false">AO13*(1+$G13)</f>
        <v>41.1715415511517</v>
      </c>
      <c r="AQ13" s="917" t="n">
        <f aca="false">AP13*(1+$G13)</f>
        <v>42.9007462963001</v>
      </c>
      <c r="AR13" s="917" t="n">
        <f aca="false">AQ13*(1+$G13)</f>
        <v>44.7025776407447</v>
      </c>
      <c r="AS13" s="917" t="n">
        <f aca="false">AR13*(1+$G13)</f>
        <v>46.580085901656</v>
      </c>
      <c r="AT13" s="917" t="n">
        <f aca="false">AS13*(1+$G13)</f>
        <v>48.5364495095255</v>
      </c>
      <c r="AU13" s="917" t="n">
        <f aca="false">AT13*(1+$G13)</f>
        <v>50.5749803889256</v>
      </c>
      <c r="AV13" s="917" t="n">
        <f aca="false">AU13*(1+$G13)</f>
        <v>52.6991295652605</v>
      </c>
      <c r="AW13" s="917" t="n">
        <f aca="false">AV13*(1+$G13)</f>
        <v>54.9124930070014</v>
      </c>
      <c r="AX13" s="917" t="n">
        <f aca="false">AW13*(1+$G13)</f>
        <v>57.2188177132955</v>
      </c>
      <c r="AY13" s="917" t="n">
        <f aca="false">AX13*(1+$G13)</f>
        <v>59.6220080572539</v>
      </c>
      <c r="AZ13" s="917" t="n">
        <f aca="false">AY13*(1+$G13)</f>
        <v>62.1261323956586</v>
      </c>
      <c r="BA13" s="917" t="n">
        <f aca="false">AZ13*(1+$G13)</f>
        <v>64.7354299562763</v>
      </c>
      <c r="BB13" s="917" t="n">
        <f aca="false">BA13*(1+$G13)</f>
        <v>67.4543180144399</v>
      </c>
      <c r="BC13" s="917" t="n">
        <f aca="false">BB13*(1+$G13)</f>
        <v>70.2873993710463</v>
      </c>
      <c r="BD13" s="917" t="n">
        <f aca="false">BC13*(1+$G13)</f>
        <v>73.2394701446303</v>
      </c>
      <c r="BE13" s="917" t="n">
        <f aca="false">BD13*(1+$G13)</f>
        <v>76.3155278907047</v>
      </c>
      <c r="BF13" s="917" t="n">
        <f aca="false">BE13*(1+$G13)</f>
        <v>79.5207800621143</v>
      </c>
      <c r="BG13" s="917" t="n">
        <f aca="false">BF13*(1+$G13)</f>
        <v>82.8606528247232</v>
      </c>
      <c r="BH13" s="917" t="n">
        <f aca="false">BG13*(1+$G13)</f>
        <v>86.3408002433615</v>
      </c>
      <c r="BI13" s="917" t="n">
        <f aca="false">BH13*(1+$G13)</f>
        <v>89.9671138535827</v>
      </c>
      <c r="BJ13" s="917" t="n">
        <f aca="false">BI13*(1+$G13)</f>
        <v>93.7457326354332</v>
      </c>
      <c r="BK13" s="917" t="n">
        <f aca="false">BJ13*(1+$G13)</f>
        <v>97.6830534061214</v>
      </c>
      <c r="BL13" s="917" t="n">
        <f aca="false">BK13*(1+$G13)</f>
        <v>101.785741649179</v>
      </c>
      <c r="BM13" s="917" t="n">
        <f aca="false">BL13*(1+$G13)</f>
        <v>106.060742798444</v>
      </c>
      <c r="BN13" s="917" t="n">
        <f aca="false">BM13*(1+$G13)</f>
        <v>110.515293995979</v>
      </c>
      <c r="BO13" s="917" t="n">
        <f aca="false">BN13*(1+$G13)</f>
        <v>115.15693634381</v>
      </c>
      <c r="BP13" s="917" t="n">
        <f aca="false">BO13*(1+$G13)</f>
        <v>119.99352767025</v>
      </c>
      <c r="BQ13" s="917" t="n">
        <f aca="false">BP13*(1+$G13)</f>
        <v>125.0332558324</v>
      </c>
      <c r="BR13" s="917" t="n">
        <f aca="false">BQ13*(1+$G13)</f>
        <v>130.284652577361</v>
      </c>
      <c r="BS13" s="917" t="n">
        <f aca="false">BR13*(1+$G13)</f>
        <v>135.75660798561</v>
      </c>
      <c r="BT13" s="917" t="n">
        <f aca="false">BS13*(1+$G13)</f>
        <v>141.458385521006</v>
      </c>
      <c r="BU13" s="917" t="n">
        <f aca="false">BT13*(1+$G13)</f>
        <v>147.399637712888</v>
      </c>
      <c r="BV13" s="917" t="n">
        <f aca="false">BU13*(1+$G13)</f>
        <v>153.590422496829</v>
      </c>
      <c r="BW13" s="917" t="n">
        <f aca="false">BV13*(1+$G13)</f>
        <v>160.041220241696</v>
      </c>
      <c r="BX13" s="917" t="n">
        <f aca="false">BW13*(1+$G13)</f>
        <v>166.762951491848</v>
      </c>
      <c r="BY13" s="917" t="n">
        <f aca="false">BX13*(1+$G13)</f>
        <v>173.766995454505</v>
      </c>
      <c r="BZ13" s="917" t="n">
        <f aca="false">BY13*(1+$G13)</f>
        <v>181.065209263594</v>
      </c>
      <c r="CA13" s="4"/>
      <c r="CB13" s="918" t="s">
        <v>384</v>
      </c>
      <c r="CC13" s="918"/>
      <c r="CD13" s="918"/>
      <c r="CE13" s="4"/>
      <c r="CF13" s="4"/>
      <c r="CG13" s="4"/>
      <c r="CH13" s="4"/>
    </row>
    <row r="14" customFormat="false" ht="42.75" hidden="false" customHeight="false" outlineLevel="0" collapsed="false">
      <c r="A14" s="4"/>
      <c r="B14" s="919" t="str">
        <f aca="false">'(Energiepreise)'!$E14</f>
        <v>Pellets</v>
      </c>
      <c r="C14" s="920" t="str">
        <f aca="false">IF('2b. Energiepreisanpassung'!E11&lt;&gt;"",'2b. Energiepreisanpassung'!E11,"")</f>
        <v/>
      </c>
      <c r="D14" s="4"/>
      <c r="E14" s="120" t="s">
        <v>68</v>
      </c>
      <c r="F14" s="913" t="n">
        <v>0.02</v>
      </c>
      <c r="G14" s="914" t="n">
        <f aca="false">IF($E$3=$E$30,F14,0)</f>
        <v>0.02</v>
      </c>
      <c r="H14" s="915" t="s">
        <v>382</v>
      </c>
      <c r="I14" s="916" t="n">
        <v>4.66</v>
      </c>
      <c r="J14" s="916" t="n">
        <f aca="false">IF(AND(J$9=$C$8,$C14&lt;&gt;""),$C14,IF($E$4=$E$30,I14*(1+$F14),$I14))</f>
        <v>4.7532</v>
      </c>
      <c r="K14" s="921" t="n">
        <v>8.2</v>
      </c>
      <c r="L14" s="921" t="n">
        <f aca="false">K14*(1+$G14)</f>
        <v>8.364</v>
      </c>
      <c r="M14" s="921" t="n">
        <f aca="false">L14*(1+$G14)</f>
        <v>8.53128</v>
      </c>
      <c r="N14" s="921" t="n">
        <f aca="false">M14*(1+$G14)</f>
        <v>8.7019056</v>
      </c>
      <c r="O14" s="921" t="n">
        <f aca="false">N14*(1+$G14)</f>
        <v>8.875943712</v>
      </c>
      <c r="P14" s="921" t="n">
        <f aca="false">O14*(1+$G14)</f>
        <v>9.05346258624</v>
      </c>
      <c r="Q14" s="921" t="n">
        <f aca="false">P14*(1+$G14)</f>
        <v>9.2345318379648</v>
      </c>
      <c r="R14" s="921" t="n">
        <f aca="false">Q14*(1+$G14)</f>
        <v>9.41922247472409</v>
      </c>
      <c r="S14" s="921" t="n">
        <f aca="false">R14*(1+$G14)</f>
        <v>9.60760692421858</v>
      </c>
      <c r="T14" s="921" t="n">
        <f aca="false">S14*(1+$G14)</f>
        <v>9.79975906270295</v>
      </c>
      <c r="U14" s="921" t="n">
        <f aca="false">T14*(1+$G14)</f>
        <v>9.99575424395701</v>
      </c>
      <c r="V14" s="921" t="n">
        <f aca="false">U14*(1+$G14)</f>
        <v>10.1956693288361</v>
      </c>
      <c r="W14" s="921" t="n">
        <f aca="false">V14*(1+$G14)</f>
        <v>10.3995827154129</v>
      </c>
      <c r="X14" s="921" t="n">
        <f aca="false">W14*(1+$G14)</f>
        <v>10.6075743697211</v>
      </c>
      <c r="Y14" s="921" t="n">
        <f aca="false">X14*(1+$G14)</f>
        <v>10.8197258571156</v>
      </c>
      <c r="Z14" s="921" t="n">
        <f aca="false">Y14*(1+$G14)</f>
        <v>11.0361203742579</v>
      </c>
      <c r="AA14" s="921" t="n">
        <f aca="false">Z14*(1+$G14)</f>
        <v>11.256842781743</v>
      </c>
      <c r="AB14" s="921" t="n">
        <f aca="false">AA14*(1+$G14)</f>
        <v>11.4819796373779</v>
      </c>
      <c r="AC14" s="921" t="n">
        <f aca="false">AB14*(1+$G14)</f>
        <v>11.7116192301254</v>
      </c>
      <c r="AD14" s="921" t="n">
        <f aca="false">AC14*(1+$G14)</f>
        <v>11.9458516147279</v>
      </c>
      <c r="AE14" s="921" t="n">
        <f aca="false">AD14*(1+$G14)</f>
        <v>12.1847686470225</v>
      </c>
      <c r="AF14" s="921" t="n">
        <f aca="false">AE14*(1+$G14)</f>
        <v>12.428464019963</v>
      </c>
      <c r="AG14" s="921" t="n">
        <f aca="false">AF14*(1+$G14)</f>
        <v>12.6770333003622</v>
      </c>
      <c r="AH14" s="921" t="n">
        <f aca="false">AG14*(1+$G14)</f>
        <v>12.9305739663695</v>
      </c>
      <c r="AI14" s="921" t="n">
        <f aca="false">AH14*(1+$G14)</f>
        <v>13.1891854456968</v>
      </c>
      <c r="AJ14" s="921" t="n">
        <f aca="false">AI14*(1+$G14)</f>
        <v>13.4529691546108</v>
      </c>
      <c r="AK14" s="921" t="n">
        <f aca="false">AJ14*(1+$G14)</f>
        <v>13.722028537703</v>
      </c>
      <c r="AL14" s="921" t="n">
        <f aca="false">AK14*(1+$G14)</f>
        <v>13.9964691084571</v>
      </c>
      <c r="AM14" s="917" t="n">
        <f aca="false">AL14*(1+$G14)</f>
        <v>14.2763984906262</v>
      </c>
      <c r="AN14" s="917" t="n">
        <f aca="false">AM14*(1+$G14)</f>
        <v>14.5619264604387</v>
      </c>
      <c r="AO14" s="917" t="n">
        <f aca="false">AN14*(1+$G14)</f>
        <v>14.8531649896475</v>
      </c>
      <c r="AP14" s="917" t="n">
        <f aca="false">AO14*(1+$G14)</f>
        <v>15.1502282894405</v>
      </c>
      <c r="AQ14" s="917" t="n">
        <f aca="false">AP14*(1+$G14)</f>
        <v>15.4532328552293</v>
      </c>
      <c r="AR14" s="917" t="n">
        <f aca="false">AQ14*(1+$G14)</f>
        <v>15.7622975123338</v>
      </c>
      <c r="AS14" s="917" t="n">
        <f aca="false">AR14*(1+$G14)</f>
        <v>16.0775434625805</v>
      </c>
      <c r="AT14" s="917" t="n">
        <f aca="false">AS14*(1+$G14)</f>
        <v>16.3990943318321</v>
      </c>
      <c r="AU14" s="917" t="n">
        <f aca="false">AT14*(1+$G14)</f>
        <v>16.7270762184688</v>
      </c>
      <c r="AV14" s="917" t="n">
        <f aca="false">AU14*(1+$G14)</f>
        <v>17.0616177428382</v>
      </c>
      <c r="AW14" s="917" t="n">
        <f aca="false">AV14*(1+$G14)</f>
        <v>17.4028500976949</v>
      </c>
      <c r="AX14" s="917" t="n">
        <f aca="false">AW14*(1+$G14)</f>
        <v>17.7509070996488</v>
      </c>
      <c r="AY14" s="917" t="n">
        <f aca="false">AX14*(1+$G14)</f>
        <v>18.1059252416418</v>
      </c>
      <c r="AZ14" s="917" t="n">
        <f aca="false">AY14*(1+$G14)</f>
        <v>18.4680437464746</v>
      </c>
      <c r="BA14" s="917" t="n">
        <f aca="false">AZ14*(1+$G14)</f>
        <v>18.8374046214041</v>
      </c>
      <c r="BB14" s="917" t="n">
        <f aca="false">BA14*(1+$G14)</f>
        <v>19.2141527138322</v>
      </c>
      <c r="BC14" s="917" t="n">
        <f aca="false">BB14*(1+$G14)</f>
        <v>19.5984357681088</v>
      </c>
      <c r="BD14" s="917" t="n">
        <f aca="false">BC14*(1+$G14)</f>
        <v>19.990404483471</v>
      </c>
      <c r="BE14" s="917" t="n">
        <f aca="false">BD14*(1+$G14)</f>
        <v>20.3902125731404</v>
      </c>
      <c r="BF14" s="917" t="n">
        <f aca="false">BE14*(1+$G14)</f>
        <v>20.7980168246033</v>
      </c>
      <c r="BG14" s="917" t="n">
        <f aca="false">BF14*(1+$G14)</f>
        <v>21.2139771610953</v>
      </c>
      <c r="BH14" s="917" t="n">
        <f aca="false">BG14*(1+$G14)</f>
        <v>21.6382567043172</v>
      </c>
      <c r="BI14" s="917" t="n">
        <f aca="false">BH14*(1+$G14)</f>
        <v>22.0710218384036</v>
      </c>
      <c r="BJ14" s="917" t="n">
        <f aca="false">BI14*(1+$G14)</f>
        <v>22.5124422751716</v>
      </c>
      <c r="BK14" s="917" t="n">
        <f aca="false">BJ14*(1+$G14)</f>
        <v>22.9626911206751</v>
      </c>
      <c r="BL14" s="917" t="n">
        <f aca="false">BK14*(1+$G14)</f>
        <v>23.4219449430886</v>
      </c>
      <c r="BM14" s="917" t="n">
        <f aca="false">BL14*(1+$G14)</f>
        <v>23.8903838419504</v>
      </c>
      <c r="BN14" s="917" t="n">
        <f aca="false">BM14*(1+$G14)</f>
        <v>24.3681915187894</v>
      </c>
      <c r="BO14" s="917" t="n">
        <f aca="false">BN14*(1+$G14)</f>
        <v>24.8555553491651</v>
      </c>
      <c r="BP14" s="917" t="n">
        <f aca="false">BO14*(1+$G14)</f>
        <v>25.3526664561484</v>
      </c>
      <c r="BQ14" s="917" t="n">
        <f aca="false">BP14*(1+$G14)</f>
        <v>25.8597197852714</v>
      </c>
      <c r="BR14" s="917" t="n">
        <f aca="false">BQ14*(1+$G14)</f>
        <v>26.3769141809768</v>
      </c>
      <c r="BS14" s="917" t="n">
        <f aca="false">BR14*(1+$G14)</f>
        <v>26.9044524645964</v>
      </c>
      <c r="BT14" s="917" t="n">
        <f aca="false">BS14*(1+$G14)</f>
        <v>27.4425415138883</v>
      </c>
      <c r="BU14" s="917" t="n">
        <f aca="false">BT14*(1+$G14)</f>
        <v>27.9913923441661</v>
      </c>
      <c r="BV14" s="917" t="n">
        <f aca="false">BU14*(1+$G14)</f>
        <v>28.5512201910494</v>
      </c>
      <c r="BW14" s="917" t="n">
        <f aca="false">BV14*(1+$G14)</f>
        <v>29.1222445948704</v>
      </c>
      <c r="BX14" s="917" t="n">
        <f aca="false">BW14*(1+$G14)</f>
        <v>29.7046894867678</v>
      </c>
      <c r="BY14" s="917" t="n">
        <f aca="false">BX14*(1+$G14)</f>
        <v>30.2987832765032</v>
      </c>
      <c r="BZ14" s="917" t="n">
        <f aca="false">BY14*(1+$G14)</f>
        <v>30.9047589420332</v>
      </c>
      <c r="CA14" s="4"/>
      <c r="CB14" s="918" t="s">
        <v>385</v>
      </c>
      <c r="CC14" s="918"/>
      <c r="CD14" s="918"/>
      <c r="CE14" s="4"/>
      <c r="CF14" s="4"/>
      <c r="CG14" s="4"/>
      <c r="CH14" s="4"/>
    </row>
    <row r="15" customFormat="false" ht="16.5" hidden="false" customHeight="false" outlineLevel="0" collapsed="false">
      <c r="A15" s="4"/>
      <c r="B15" s="919" t="str">
        <f aca="false">'(Energiepreise)'!$E15</f>
        <v>Solarthermie</v>
      </c>
      <c r="C15" s="920" t="str">
        <f aca="false">IF('2b. Energiepreisanpassung'!E12&lt;&gt;"",'2b. Energiepreisanpassung'!E12,"")</f>
        <v/>
      </c>
      <c r="D15" s="4"/>
      <c r="E15" s="120" t="s">
        <v>69</v>
      </c>
      <c r="F15" s="913" t="n">
        <v>0.02</v>
      </c>
      <c r="G15" s="914" t="n">
        <f aca="false">IF($E$3=$E$30,F15,0)</f>
        <v>0.02</v>
      </c>
      <c r="H15" s="915" t="s">
        <v>382</v>
      </c>
      <c r="I15" s="916" t="n">
        <v>0</v>
      </c>
      <c r="J15" s="916" t="n">
        <f aca="false">IF(AND(J$9=$C$8,$C15&lt;&gt;""),$C15,IF($E$4=$E$30,I15*(1+$F15),$I15))</f>
        <v>0</v>
      </c>
      <c r="K15" s="921" t="n">
        <v>0</v>
      </c>
      <c r="L15" s="921" t="n">
        <f aca="false">K15*(1+$G15)</f>
        <v>0</v>
      </c>
      <c r="M15" s="921" t="n">
        <f aca="false">L15*(1+$G15)</f>
        <v>0</v>
      </c>
      <c r="N15" s="921" t="n">
        <f aca="false">M15*(1+$G15)</f>
        <v>0</v>
      </c>
      <c r="O15" s="921" t="n">
        <f aca="false">N15*(1+$G15)</f>
        <v>0</v>
      </c>
      <c r="P15" s="921" t="n">
        <f aca="false">O15*(1+$G15)</f>
        <v>0</v>
      </c>
      <c r="Q15" s="921" t="n">
        <f aca="false">P15*(1+$G15)</f>
        <v>0</v>
      </c>
      <c r="R15" s="921" t="n">
        <f aca="false">Q15*(1+$G15)</f>
        <v>0</v>
      </c>
      <c r="S15" s="921" t="n">
        <f aca="false">R15*(1+$G15)</f>
        <v>0</v>
      </c>
      <c r="T15" s="921" t="n">
        <f aca="false">S15*(1+$G15)</f>
        <v>0</v>
      </c>
      <c r="U15" s="921" t="n">
        <f aca="false">T15*(1+$G15)</f>
        <v>0</v>
      </c>
      <c r="V15" s="921" t="n">
        <f aca="false">U15*(1+$G15)</f>
        <v>0</v>
      </c>
      <c r="W15" s="921" t="n">
        <f aca="false">V15*(1+$G15)</f>
        <v>0</v>
      </c>
      <c r="X15" s="921" t="n">
        <f aca="false">W15*(1+$G15)</f>
        <v>0</v>
      </c>
      <c r="Y15" s="921" t="n">
        <f aca="false">X15*(1+$G15)</f>
        <v>0</v>
      </c>
      <c r="Z15" s="921" t="n">
        <f aca="false">Y15*(1+$G15)</f>
        <v>0</v>
      </c>
      <c r="AA15" s="921" t="n">
        <f aca="false">Z15*(1+$G15)</f>
        <v>0</v>
      </c>
      <c r="AB15" s="921" t="n">
        <f aca="false">AA15*(1+$G15)</f>
        <v>0</v>
      </c>
      <c r="AC15" s="921" t="n">
        <f aca="false">AB15*(1+$G15)</f>
        <v>0</v>
      </c>
      <c r="AD15" s="921" t="n">
        <f aca="false">AC15*(1+$G15)</f>
        <v>0</v>
      </c>
      <c r="AE15" s="921" t="n">
        <f aca="false">AD15*(1+$G15)</f>
        <v>0</v>
      </c>
      <c r="AF15" s="921" t="n">
        <f aca="false">AE15*(1+$G15)</f>
        <v>0</v>
      </c>
      <c r="AG15" s="921" t="n">
        <f aca="false">AF15*(1+$G15)</f>
        <v>0</v>
      </c>
      <c r="AH15" s="921" t="n">
        <f aca="false">AG15*(1+$G15)</f>
        <v>0</v>
      </c>
      <c r="AI15" s="921" t="n">
        <f aca="false">AH15*(1+$G15)</f>
        <v>0</v>
      </c>
      <c r="AJ15" s="921" t="n">
        <f aca="false">AI15*(1+$G15)</f>
        <v>0</v>
      </c>
      <c r="AK15" s="921" t="n">
        <f aca="false">AJ15*(1+$G15)</f>
        <v>0</v>
      </c>
      <c r="AL15" s="921" t="n">
        <f aca="false">AK15*(1+$G15)</f>
        <v>0</v>
      </c>
      <c r="AM15" s="917" t="n">
        <f aca="false">AL15*(1+$G15)</f>
        <v>0</v>
      </c>
      <c r="AN15" s="917" t="n">
        <f aca="false">AM15*(1+$G15)</f>
        <v>0</v>
      </c>
      <c r="AO15" s="917" t="n">
        <f aca="false">AN15*(1+$G15)</f>
        <v>0</v>
      </c>
      <c r="AP15" s="917" t="n">
        <f aca="false">AO15*(1+$G15)</f>
        <v>0</v>
      </c>
      <c r="AQ15" s="917" t="n">
        <f aca="false">AP15*(1+$G15)</f>
        <v>0</v>
      </c>
      <c r="AR15" s="917" t="n">
        <f aca="false">AQ15*(1+$G15)</f>
        <v>0</v>
      </c>
      <c r="AS15" s="917" t="n">
        <f aca="false">AR15*(1+$G15)</f>
        <v>0</v>
      </c>
      <c r="AT15" s="917" t="n">
        <f aca="false">AS15*(1+$G15)</f>
        <v>0</v>
      </c>
      <c r="AU15" s="917" t="n">
        <f aca="false">AT15*(1+$G15)</f>
        <v>0</v>
      </c>
      <c r="AV15" s="917" t="n">
        <f aca="false">AU15*(1+$G15)</f>
        <v>0</v>
      </c>
      <c r="AW15" s="917" t="n">
        <f aca="false">AV15*(1+$G15)</f>
        <v>0</v>
      </c>
      <c r="AX15" s="917" t="n">
        <f aca="false">AW15*(1+$G15)</f>
        <v>0</v>
      </c>
      <c r="AY15" s="917" t="n">
        <f aca="false">AX15*(1+$G15)</f>
        <v>0</v>
      </c>
      <c r="AZ15" s="917" t="n">
        <f aca="false">AY15*(1+$G15)</f>
        <v>0</v>
      </c>
      <c r="BA15" s="917" t="n">
        <f aca="false">AZ15*(1+$G15)</f>
        <v>0</v>
      </c>
      <c r="BB15" s="917" t="n">
        <f aca="false">BA15*(1+$G15)</f>
        <v>0</v>
      </c>
      <c r="BC15" s="917" t="n">
        <f aca="false">BB15*(1+$G15)</f>
        <v>0</v>
      </c>
      <c r="BD15" s="917" t="n">
        <f aca="false">BC15*(1+$G15)</f>
        <v>0</v>
      </c>
      <c r="BE15" s="917" t="n">
        <f aca="false">BD15*(1+$G15)</f>
        <v>0</v>
      </c>
      <c r="BF15" s="917" t="n">
        <f aca="false">BE15*(1+$G15)</f>
        <v>0</v>
      </c>
      <c r="BG15" s="917" t="n">
        <f aca="false">BF15*(1+$G15)</f>
        <v>0</v>
      </c>
      <c r="BH15" s="917" t="n">
        <f aca="false">BG15*(1+$G15)</f>
        <v>0</v>
      </c>
      <c r="BI15" s="917" t="n">
        <f aca="false">BH15*(1+$G15)</f>
        <v>0</v>
      </c>
      <c r="BJ15" s="917" t="n">
        <f aca="false">BI15*(1+$G15)</f>
        <v>0</v>
      </c>
      <c r="BK15" s="917" t="n">
        <f aca="false">BJ15*(1+$G15)</f>
        <v>0</v>
      </c>
      <c r="BL15" s="917" t="n">
        <f aca="false">BK15*(1+$G15)</f>
        <v>0</v>
      </c>
      <c r="BM15" s="917" t="n">
        <f aca="false">BL15*(1+$G15)</f>
        <v>0</v>
      </c>
      <c r="BN15" s="917" t="n">
        <f aca="false">BM15*(1+$G15)</f>
        <v>0</v>
      </c>
      <c r="BO15" s="917" t="n">
        <f aca="false">BN15*(1+$G15)</f>
        <v>0</v>
      </c>
      <c r="BP15" s="917" t="n">
        <f aca="false">BO15*(1+$G15)</f>
        <v>0</v>
      </c>
      <c r="BQ15" s="917" t="n">
        <f aca="false">BP15*(1+$G15)</f>
        <v>0</v>
      </c>
      <c r="BR15" s="917" t="n">
        <f aca="false">BQ15*(1+$G15)</f>
        <v>0</v>
      </c>
      <c r="BS15" s="917" t="n">
        <f aca="false">BR15*(1+$G15)</f>
        <v>0</v>
      </c>
      <c r="BT15" s="917" t="n">
        <f aca="false">BS15*(1+$G15)</f>
        <v>0</v>
      </c>
      <c r="BU15" s="917" t="n">
        <f aca="false">BT15*(1+$G15)</f>
        <v>0</v>
      </c>
      <c r="BV15" s="917" t="n">
        <f aca="false">BU15*(1+$G15)</f>
        <v>0</v>
      </c>
      <c r="BW15" s="917" t="n">
        <f aca="false">BV15*(1+$G15)</f>
        <v>0</v>
      </c>
      <c r="BX15" s="917" t="n">
        <f aca="false">BW15*(1+$G15)</f>
        <v>0</v>
      </c>
      <c r="BY15" s="917" t="n">
        <f aca="false">BX15*(1+$G15)</f>
        <v>0</v>
      </c>
      <c r="BZ15" s="917" t="n">
        <f aca="false">BY15*(1+$G15)</f>
        <v>0</v>
      </c>
      <c r="CA15" s="4"/>
      <c r="CB15" s="918"/>
      <c r="CC15" s="918"/>
      <c r="CD15" s="918"/>
      <c r="CE15" s="4"/>
      <c r="CF15" s="4"/>
      <c r="CG15" s="4"/>
      <c r="CH15" s="4"/>
    </row>
    <row r="16" customFormat="false" ht="16.5" hidden="false" customHeight="false" outlineLevel="0" collapsed="false">
      <c r="A16" s="4"/>
      <c r="B16" s="919" t="str">
        <f aca="false">'(Energiepreise)'!$E16</f>
        <v>Strom</v>
      </c>
      <c r="C16" s="920" t="str">
        <f aca="false">IF('2b. Energiepreisanpassung'!E13&lt;&gt;"",'2b. Energiepreisanpassung'!E13,"")</f>
        <v/>
      </c>
      <c r="D16" s="4"/>
      <c r="E16" s="120" t="s">
        <v>70</v>
      </c>
      <c r="F16" s="913" t="n">
        <v>0.0125</v>
      </c>
      <c r="G16" s="914" t="n">
        <f aca="false">IF($E$3=$E$30,F16,0)</f>
        <v>0.0125</v>
      </c>
      <c r="H16" s="915" t="s">
        <v>382</v>
      </c>
      <c r="I16" s="916" t="n">
        <v>28</v>
      </c>
      <c r="J16" s="916" t="n">
        <f aca="false">IF(AND(J$9=$C$8,$C16&lt;&gt;""),$C16,IF($E$4=$E$30,I16*(1+$F16),$I16))</f>
        <v>28.35</v>
      </c>
      <c r="K16" s="921" t="n">
        <v>27.8</v>
      </c>
      <c r="L16" s="921" t="n">
        <f aca="false">K16*(1+$G16)</f>
        <v>28.1475</v>
      </c>
      <c r="M16" s="921" t="n">
        <f aca="false">L16*(1+$G16)</f>
        <v>28.49934375</v>
      </c>
      <c r="N16" s="921" t="n">
        <f aca="false">M16*(1+$G16)</f>
        <v>28.855585546875</v>
      </c>
      <c r="O16" s="921" t="n">
        <f aca="false">N16*(1+$G16)</f>
        <v>29.2162803662109</v>
      </c>
      <c r="P16" s="921" t="n">
        <f aca="false">O16*(1+$G16)</f>
        <v>29.5814838707886</v>
      </c>
      <c r="Q16" s="921" t="n">
        <f aca="false">P16*(1+$G16)</f>
        <v>29.9512524191734</v>
      </c>
      <c r="R16" s="921" t="n">
        <f aca="false">Q16*(1+$G16)</f>
        <v>30.3256430744131</v>
      </c>
      <c r="S16" s="921" t="n">
        <f aca="false">R16*(1+$G16)</f>
        <v>30.7047136128433</v>
      </c>
      <c r="T16" s="921" t="n">
        <f aca="false">S16*(1+$G16)</f>
        <v>31.0885225330038</v>
      </c>
      <c r="U16" s="921" t="n">
        <f aca="false">T16*(1+$G16)</f>
        <v>31.4771290646663</v>
      </c>
      <c r="V16" s="921" t="n">
        <f aca="false">U16*(1+$G16)</f>
        <v>31.8705931779747</v>
      </c>
      <c r="W16" s="921" t="n">
        <f aca="false">V16*(1+$G16)</f>
        <v>32.2689755926994</v>
      </c>
      <c r="X16" s="921" t="n">
        <f aca="false">W16*(1+$G16)</f>
        <v>32.6723377876081</v>
      </c>
      <c r="Y16" s="921" t="n">
        <f aca="false">X16*(1+$G16)</f>
        <v>33.0807420099532</v>
      </c>
      <c r="Z16" s="921" t="n">
        <f aca="false">Y16*(1+$G16)</f>
        <v>33.4942512850776</v>
      </c>
      <c r="AA16" s="921" t="n">
        <f aca="false">Z16*(1+$G16)</f>
        <v>33.9129294261411</v>
      </c>
      <c r="AB16" s="921" t="n">
        <f aca="false">AA16*(1+$G16)</f>
        <v>34.3368410439678</v>
      </c>
      <c r="AC16" s="921" t="n">
        <f aca="false">AB16*(1+$G16)</f>
        <v>34.7660515570174</v>
      </c>
      <c r="AD16" s="921" t="n">
        <f aca="false">AC16*(1+$G16)</f>
        <v>35.2006272014801</v>
      </c>
      <c r="AE16" s="921" t="n">
        <f aca="false">AD16*(1+$G16)</f>
        <v>35.6406350414987</v>
      </c>
      <c r="AF16" s="921" t="n">
        <f aca="false">AE16*(1+$G16)</f>
        <v>36.0861429795174</v>
      </c>
      <c r="AG16" s="921" t="n">
        <f aca="false">AF16*(1+$G16)</f>
        <v>36.5372197667613</v>
      </c>
      <c r="AH16" s="921" t="n">
        <f aca="false">AG16*(1+$G16)</f>
        <v>36.9939350138459</v>
      </c>
      <c r="AI16" s="921" t="n">
        <f aca="false">AH16*(1+$G16)</f>
        <v>37.4563592015189</v>
      </c>
      <c r="AJ16" s="921" t="n">
        <f aca="false">AI16*(1+$G16)</f>
        <v>37.9245636915379</v>
      </c>
      <c r="AK16" s="921" t="n">
        <f aca="false">AJ16*(1+$G16)</f>
        <v>38.3986207376821</v>
      </c>
      <c r="AL16" s="921" t="n">
        <f aca="false">AK16*(1+$G16)</f>
        <v>38.8786034969032</v>
      </c>
      <c r="AM16" s="917" t="n">
        <f aca="false">AL16*(1+$G16)</f>
        <v>39.3645860406145</v>
      </c>
      <c r="AN16" s="917" t="n">
        <f aca="false">AM16*(1+$G16)</f>
        <v>39.8566433661221</v>
      </c>
      <c r="AO16" s="917" t="n">
        <f aca="false">AN16*(1+$G16)</f>
        <v>40.3548514081987</v>
      </c>
      <c r="AP16" s="917" t="n">
        <f aca="false">AO16*(1+$G16)</f>
        <v>40.8592870508011</v>
      </c>
      <c r="AQ16" s="917" t="n">
        <f aca="false">AP16*(1+$G16)</f>
        <v>41.3700281389362</v>
      </c>
      <c r="AR16" s="917" t="n">
        <f aca="false">AQ16*(1+$G16)</f>
        <v>41.8871534906729</v>
      </c>
      <c r="AS16" s="917" t="n">
        <f aca="false">AR16*(1+$G16)</f>
        <v>42.4107429093063</v>
      </c>
      <c r="AT16" s="917" t="n">
        <f aca="false">AS16*(1+$G16)</f>
        <v>42.9408771956726</v>
      </c>
      <c r="AU16" s="917" t="n">
        <f aca="false">AT16*(1+$G16)</f>
        <v>43.4776381606185</v>
      </c>
      <c r="AV16" s="917" t="n">
        <f aca="false">AU16*(1+$G16)</f>
        <v>44.0211086376262</v>
      </c>
      <c r="AW16" s="917" t="n">
        <f aca="false">AV16*(1+$G16)</f>
        <v>44.5713724955966</v>
      </c>
      <c r="AX16" s="917" t="n">
        <f aca="false">AW16*(1+$G16)</f>
        <v>45.1285146517915</v>
      </c>
      <c r="AY16" s="917" t="n">
        <f aca="false">AX16*(1+$G16)</f>
        <v>45.6926210849389</v>
      </c>
      <c r="AZ16" s="917" t="n">
        <f aca="false">AY16*(1+$G16)</f>
        <v>46.2637788485006</v>
      </c>
      <c r="BA16" s="917" t="n">
        <f aca="false">AZ16*(1+$G16)</f>
        <v>46.8420760841069</v>
      </c>
      <c r="BB16" s="917" t="n">
        <f aca="false">BA16*(1+$G16)</f>
        <v>47.4276020351582</v>
      </c>
      <c r="BC16" s="917" t="n">
        <f aca="false">BB16*(1+$G16)</f>
        <v>48.0204470605977</v>
      </c>
      <c r="BD16" s="917" t="n">
        <f aca="false">BC16*(1+$G16)</f>
        <v>48.6207026488552</v>
      </c>
      <c r="BE16" s="917" t="n">
        <f aca="false">BD16*(1+$G16)</f>
        <v>49.2284614319659</v>
      </c>
      <c r="BF16" s="917" t="n">
        <f aca="false">BE16*(1+$G16)</f>
        <v>49.8438171998654</v>
      </c>
      <c r="BG16" s="917" t="n">
        <f aca="false">BF16*(1+$G16)</f>
        <v>50.4668649148637</v>
      </c>
      <c r="BH16" s="917" t="n">
        <f aca="false">BG16*(1+$G16)</f>
        <v>51.0977007262995</v>
      </c>
      <c r="BI16" s="917" t="n">
        <f aca="false">BH16*(1+$G16)</f>
        <v>51.7364219853783</v>
      </c>
      <c r="BJ16" s="917" t="n">
        <f aca="false">BI16*(1+$G16)</f>
        <v>52.3831272601955</v>
      </c>
      <c r="BK16" s="917" t="n">
        <f aca="false">BJ16*(1+$G16)</f>
        <v>53.037916350948</v>
      </c>
      <c r="BL16" s="917" t="n">
        <f aca="false">BK16*(1+$G16)</f>
        <v>53.7008903053348</v>
      </c>
      <c r="BM16" s="917" t="n">
        <f aca="false">BL16*(1+$G16)</f>
        <v>54.3721514341515</v>
      </c>
      <c r="BN16" s="917" t="n">
        <f aca="false">BM16*(1+$G16)</f>
        <v>55.0518033270784</v>
      </c>
      <c r="BO16" s="917" t="n">
        <f aca="false">BN16*(1+$G16)</f>
        <v>55.7399508686669</v>
      </c>
      <c r="BP16" s="917" t="n">
        <f aca="false">BO16*(1+$G16)</f>
        <v>56.4367002545252</v>
      </c>
      <c r="BQ16" s="917" t="n">
        <f aca="false">BP16*(1+$G16)</f>
        <v>57.1421590077067</v>
      </c>
      <c r="BR16" s="917" t="n">
        <f aca="false">BQ16*(1+$G16)</f>
        <v>57.8564359953031</v>
      </c>
      <c r="BS16" s="917" t="n">
        <f aca="false">BR16*(1+$G16)</f>
        <v>58.5796414452444</v>
      </c>
      <c r="BT16" s="917" t="n">
        <f aca="false">BS16*(1+$G16)</f>
        <v>59.3118869633099</v>
      </c>
      <c r="BU16" s="917" t="n">
        <f aca="false">BT16*(1+$G16)</f>
        <v>60.0532855503513</v>
      </c>
      <c r="BV16" s="917" t="n">
        <f aca="false">BU16*(1+$G16)</f>
        <v>60.8039516197307</v>
      </c>
      <c r="BW16" s="917" t="n">
        <f aca="false">BV16*(1+$G16)</f>
        <v>61.5640010149773</v>
      </c>
      <c r="BX16" s="917" t="n">
        <f aca="false">BW16*(1+$G16)</f>
        <v>62.3335510276645</v>
      </c>
      <c r="BY16" s="917" t="n">
        <f aca="false">BX16*(1+$G16)</f>
        <v>63.1127204155103</v>
      </c>
      <c r="BZ16" s="917" t="n">
        <f aca="false">BY16*(1+$G16)</f>
        <v>63.9016294207042</v>
      </c>
      <c r="CA16" s="4"/>
      <c r="CB16" s="918" t="s">
        <v>386</v>
      </c>
      <c r="CC16" s="918"/>
      <c r="CD16" s="918"/>
      <c r="CE16" s="4"/>
      <c r="CF16" s="4"/>
      <c r="CG16" s="4"/>
      <c r="CH16" s="4"/>
    </row>
    <row r="17" customFormat="false" ht="16.5" hidden="false" customHeight="false" outlineLevel="0" collapsed="false">
      <c r="A17" s="4"/>
      <c r="B17" s="919" t="str">
        <f aca="false">'(Energiepreise)'!$E17</f>
        <v>PV-Strom</v>
      </c>
      <c r="C17" s="920" t="str">
        <f aca="false">IF('2b. Energiepreisanpassung'!E14&lt;&gt;"",'2b. Energiepreisanpassung'!E14,"")</f>
        <v/>
      </c>
      <c r="D17" s="4"/>
      <c r="E17" s="120" t="s">
        <v>271</v>
      </c>
      <c r="F17" s="913" t="n">
        <v>0.0125</v>
      </c>
      <c r="G17" s="914" t="n">
        <f aca="false">IF($E$3=$E$30,F17,0)</f>
        <v>0.0125</v>
      </c>
      <c r="H17" s="915" t="s">
        <v>382</v>
      </c>
      <c r="I17" s="916" t="n">
        <v>7.4</v>
      </c>
      <c r="J17" s="916" t="n">
        <f aca="false">IF(AND(J$9=$C$8,$C17&lt;&gt;""),$C17,IF($E$4=$E$30,I17*(1+$F17),$I17))</f>
        <v>7.4925</v>
      </c>
      <c r="K17" s="921" t="n">
        <v>7.6</v>
      </c>
      <c r="L17" s="921" t="n">
        <f aca="false">K17*(1+$G17)</f>
        <v>7.695</v>
      </c>
      <c r="M17" s="921" t="n">
        <f aca="false">L17*(1+$G17)</f>
        <v>7.7911875</v>
      </c>
      <c r="N17" s="921" t="n">
        <f aca="false">M17*(1+$G17)</f>
        <v>7.88857734375</v>
      </c>
      <c r="O17" s="921" t="n">
        <f aca="false">N17*(1+$G17)</f>
        <v>7.98718456054687</v>
      </c>
      <c r="P17" s="921" t="n">
        <f aca="false">O17*(1+$G17)</f>
        <v>8.08702436755371</v>
      </c>
      <c r="Q17" s="921" t="n">
        <f aca="false">P17*(1+$G17)</f>
        <v>8.18811217214813</v>
      </c>
      <c r="R17" s="921" t="n">
        <f aca="false">Q17*(1+$G17)</f>
        <v>8.29046357429998</v>
      </c>
      <c r="S17" s="921" t="n">
        <f aca="false">R17*(1+$G17)</f>
        <v>8.39409436897873</v>
      </c>
      <c r="T17" s="921" t="n">
        <f aca="false">S17*(1+$G17)</f>
        <v>8.49902054859097</v>
      </c>
      <c r="U17" s="921" t="n">
        <f aca="false">T17*(1+$G17)</f>
        <v>8.60525830544835</v>
      </c>
      <c r="V17" s="921" t="n">
        <f aca="false">U17*(1+$G17)</f>
        <v>8.71282403426646</v>
      </c>
      <c r="W17" s="921" t="n">
        <f aca="false">V17*(1+$G17)</f>
        <v>8.82173433469479</v>
      </c>
      <c r="X17" s="921" t="n">
        <f aca="false">W17*(1+$G17)</f>
        <v>8.93200601387847</v>
      </c>
      <c r="Y17" s="921" t="n">
        <f aca="false">X17*(1+$G17)</f>
        <v>9.04365608905195</v>
      </c>
      <c r="Z17" s="921" t="n">
        <f aca="false">Y17*(1+$G17)</f>
        <v>9.1567017901651</v>
      </c>
      <c r="AA17" s="921" t="n">
        <f aca="false">Z17*(1+$G17)</f>
        <v>9.27116056254217</v>
      </c>
      <c r="AB17" s="921" t="n">
        <f aca="false">AA17*(1+$G17)</f>
        <v>9.38705006957394</v>
      </c>
      <c r="AC17" s="921" t="n">
        <f aca="false">AB17*(1+$G17)</f>
        <v>9.50438819544362</v>
      </c>
      <c r="AD17" s="921" t="n">
        <f aca="false">AC17*(1+$G17)</f>
        <v>9.62319304788666</v>
      </c>
      <c r="AE17" s="921" t="n">
        <f aca="false">AD17*(1+$G17)</f>
        <v>9.74348296098524</v>
      </c>
      <c r="AF17" s="921" t="n">
        <f aca="false">AE17*(1+$G17)</f>
        <v>9.86527649799756</v>
      </c>
      <c r="AG17" s="921" t="n">
        <f aca="false">AF17*(1+$G17)</f>
        <v>9.98859245422253</v>
      </c>
      <c r="AH17" s="921" t="n">
        <f aca="false">AG17*(1+$G17)</f>
        <v>10.1134498599003</v>
      </c>
      <c r="AI17" s="921" t="n">
        <f aca="false">AH17*(1+$G17)</f>
        <v>10.2398679831491</v>
      </c>
      <c r="AJ17" s="921" t="n">
        <f aca="false">AI17*(1+$G17)</f>
        <v>10.3678663329384</v>
      </c>
      <c r="AK17" s="921" t="n">
        <f aca="false">AJ17*(1+$G17)</f>
        <v>10.4974646621002</v>
      </c>
      <c r="AL17" s="921" t="n">
        <f aca="false">AK17*(1+$G17)</f>
        <v>10.6286829703764</v>
      </c>
      <c r="AM17" s="917" t="n">
        <f aca="false">AL17*(1+$G17)</f>
        <v>10.7615415075061</v>
      </c>
      <c r="AN17" s="917" t="n">
        <f aca="false">AM17*(1+$G17)</f>
        <v>10.8960607763499</v>
      </c>
      <c r="AO17" s="917" t="n">
        <f aca="false">AN17*(1+$G17)</f>
        <v>11.0322615360543</v>
      </c>
      <c r="AP17" s="917" t="n">
        <f aca="false">AO17*(1+$G17)</f>
        <v>11.170164805255</v>
      </c>
      <c r="AQ17" s="917" t="n">
        <f aca="false">AP17*(1+$G17)</f>
        <v>11.3097918653207</v>
      </c>
      <c r="AR17" s="917" t="n">
        <f aca="false">AQ17*(1+$G17)</f>
        <v>11.4511642636372</v>
      </c>
      <c r="AS17" s="917" t="n">
        <f aca="false">AR17*(1+$G17)</f>
        <v>11.5943038169327</v>
      </c>
      <c r="AT17" s="917" t="n">
        <f aca="false">AS17*(1+$G17)</f>
        <v>11.7392326146443</v>
      </c>
      <c r="AU17" s="917" t="n">
        <f aca="false">AT17*(1+$G17)</f>
        <v>11.8859730223274</v>
      </c>
      <c r="AV17" s="917" t="n">
        <f aca="false">AU17*(1+$G17)</f>
        <v>12.0345476851065</v>
      </c>
      <c r="AW17" s="917" t="n">
        <f aca="false">AV17*(1+$G17)</f>
        <v>12.1849795311703</v>
      </c>
      <c r="AX17" s="917" t="n">
        <f aca="false">AW17*(1+$G17)</f>
        <v>12.3372917753099</v>
      </c>
      <c r="AY17" s="917" t="n">
        <f aca="false">AX17*(1+$G17)</f>
        <v>12.4915079225013</v>
      </c>
      <c r="AZ17" s="917" t="n">
        <f aca="false">AY17*(1+$G17)</f>
        <v>12.6476517715326</v>
      </c>
      <c r="BA17" s="917" t="n">
        <f aca="false">AZ17*(1+$G17)</f>
        <v>12.8057474186767</v>
      </c>
      <c r="BB17" s="917" t="n">
        <f aca="false">BA17*(1+$G17)</f>
        <v>12.9658192614102</v>
      </c>
      <c r="BC17" s="917" t="n">
        <f aca="false">BB17*(1+$G17)</f>
        <v>13.1278920021778</v>
      </c>
      <c r="BD17" s="917" t="n">
        <f aca="false">BC17*(1+$G17)</f>
        <v>13.291990652205</v>
      </c>
      <c r="BE17" s="917" t="n">
        <f aca="false">BD17*(1+$G17)</f>
        <v>13.4581405353576</v>
      </c>
      <c r="BF17" s="917" t="n">
        <f aca="false">BE17*(1+$G17)</f>
        <v>13.6263672920495</v>
      </c>
      <c r="BG17" s="917" t="n">
        <f aca="false">BF17*(1+$G17)</f>
        <v>13.7966968832002</v>
      </c>
      <c r="BH17" s="917" t="n">
        <f aca="false">BG17*(1+$G17)</f>
        <v>13.9691555942402</v>
      </c>
      <c r="BI17" s="917" t="n">
        <f aca="false">BH17*(1+$G17)</f>
        <v>14.1437700391682</v>
      </c>
      <c r="BJ17" s="917" t="n">
        <f aca="false">BI17*(1+$G17)</f>
        <v>14.3205671646578</v>
      </c>
      <c r="BK17" s="917" t="n">
        <f aca="false">BJ17*(1+$G17)</f>
        <v>14.499574254216</v>
      </c>
      <c r="BL17" s="917" t="n">
        <f aca="false">BK17*(1+$G17)</f>
        <v>14.6808189323937</v>
      </c>
      <c r="BM17" s="917" t="n">
        <f aca="false">BL17*(1+$G17)</f>
        <v>14.8643291690486</v>
      </c>
      <c r="BN17" s="917" t="n">
        <f aca="false">BM17*(1+$G17)</f>
        <v>15.0501332836617</v>
      </c>
      <c r="BO17" s="917" t="n">
        <f aca="false">BN17*(1+$G17)</f>
        <v>15.2382599497075</v>
      </c>
      <c r="BP17" s="917" t="n">
        <f aca="false">BO17*(1+$G17)</f>
        <v>15.4287381990788</v>
      </c>
      <c r="BQ17" s="917" t="n">
        <f aca="false">BP17*(1+$G17)</f>
        <v>15.6215974265673</v>
      </c>
      <c r="BR17" s="917" t="n">
        <f aca="false">BQ17*(1+$G17)</f>
        <v>15.8168673943994</v>
      </c>
      <c r="BS17" s="917" t="n">
        <f aca="false">BR17*(1+$G17)</f>
        <v>16.0145782368294</v>
      </c>
      <c r="BT17" s="917" t="n">
        <f aca="false">BS17*(1+$G17)</f>
        <v>16.2147604647898</v>
      </c>
      <c r="BU17" s="917" t="n">
        <f aca="false">BT17*(1+$G17)</f>
        <v>16.4174449705996</v>
      </c>
      <c r="BV17" s="917" t="n">
        <f aca="false">BU17*(1+$G17)</f>
        <v>16.6226630327321</v>
      </c>
      <c r="BW17" s="917" t="n">
        <f aca="false">BV17*(1+$G17)</f>
        <v>16.8304463206413</v>
      </c>
      <c r="BX17" s="917" t="n">
        <f aca="false">BW17*(1+$G17)</f>
        <v>17.0408268996493</v>
      </c>
      <c r="BY17" s="917" t="n">
        <f aca="false">BX17*(1+$G17)</f>
        <v>17.2538372358949</v>
      </c>
      <c r="BZ17" s="917" t="n">
        <f aca="false">BY17*(1+$G17)</f>
        <v>17.4695102013436</v>
      </c>
      <c r="CA17" s="4"/>
      <c r="CB17" s="918"/>
      <c r="CC17" s="918"/>
      <c r="CD17" s="918"/>
      <c r="CE17" s="4"/>
      <c r="CF17" s="4"/>
      <c r="CG17" s="4"/>
      <c r="CH17" s="4"/>
    </row>
    <row r="18" s="931" customFormat="true" ht="15.75" hidden="false" customHeight="false" outlineLevel="0" collapsed="false">
      <c r="A18" s="922"/>
      <c r="B18" s="923" t="str">
        <f aca="false">'(Energiepreise)'!$E18</f>
        <v>WP-Strom</v>
      </c>
      <c r="C18" s="924" t="str">
        <f aca="false">IF('2b. Energiepreisanpassung'!E15&lt;&gt;"",'2b. Energiepreisanpassung'!E15,"")</f>
        <v/>
      </c>
      <c r="D18" s="922"/>
      <c r="E18" s="923" t="s">
        <v>281</v>
      </c>
      <c r="F18" s="925" t="n">
        <v>0.0125</v>
      </c>
      <c r="G18" s="914" t="n">
        <f aca="false">IF($E$3=$E$30,F18,0)</f>
        <v>0.0125</v>
      </c>
      <c r="H18" s="926" t="s">
        <v>382</v>
      </c>
      <c r="I18" s="927" t="n">
        <v>21.9</v>
      </c>
      <c r="J18" s="927" t="n">
        <f aca="false">IF(AND(J$9=$C$8,$C18&lt;&gt;""),$C18,IF($E$4=$E$30,I18*(1+$F18),$I18))</f>
        <v>22.17375</v>
      </c>
      <c r="K18" s="928" t="n">
        <v>19.2</v>
      </c>
      <c r="L18" s="921" t="n">
        <v>28.1</v>
      </c>
      <c r="M18" s="921" t="n">
        <f aca="false">L18*(1+$G18)</f>
        <v>28.45125</v>
      </c>
      <c r="N18" s="921" t="n">
        <f aca="false">M18*(1+$G18)</f>
        <v>28.806890625</v>
      </c>
      <c r="O18" s="921" t="n">
        <f aca="false">N18*(1+$G18)</f>
        <v>29.1669767578125</v>
      </c>
      <c r="P18" s="921" t="n">
        <f aca="false">O18*(1+$G18)</f>
        <v>29.5315639672852</v>
      </c>
      <c r="Q18" s="921" t="n">
        <f aca="false">P18*(1+$G18)</f>
        <v>29.9007085168762</v>
      </c>
      <c r="R18" s="921" t="n">
        <f aca="false">Q18*(1+$G18)</f>
        <v>30.2744673733372</v>
      </c>
      <c r="S18" s="921" t="n">
        <f aca="false">R18*(1+$G18)</f>
        <v>30.6528982155039</v>
      </c>
      <c r="T18" s="921" t="n">
        <f aca="false">S18*(1+$G18)</f>
        <v>31.0360594431977</v>
      </c>
      <c r="U18" s="921" t="n">
        <f aca="false">T18*(1+$G18)</f>
        <v>31.4240101862377</v>
      </c>
      <c r="V18" s="921" t="n">
        <f aca="false">U18*(1+$G18)</f>
        <v>31.8168103135656</v>
      </c>
      <c r="W18" s="921" t="n">
        <f aca="false">V18*(1+$G18)</f>
        <v>32.2145204424852</v>
      </c>
      <c r="X18" s="921" t="n">
        <f aca="false">W18*(1+$G18)</f>
        <v>32.6172019480163</v>
      </c>
      <c r="Y18" s="921" t="n">
        <f aca="false">X18*(1+$G18)</f>
        <v>33.0249169723665</v>
      </c>
      <c r="Z18" s="921" t="n">
        <f aca="false">Y18*(1+$G18)</f>
        <v>33.437728434521</v>
      </c>
      <c r="AA18" s="921" t="n">
        <f aca="false">Z18*(1+$G18)</f>
        <v>33.8557000399525</v>
      </c>
      <c r="AB18" s="921" t="n">
        <f aca="false">AA18*(1+$G18)</f>
        <v>34.278896290452</v>
      </c>
      <c r="AC18" s="921" t="n">
        <f aca="false">AB18*(1+$G18)</f>
        <v>34.7073824940826</v>
      </c>
      <c r="AD18" s="921" t="n">
        <f aca="false">AC18*(1+$G18)</f>
        <v>35.1412247752586</v>
      </c>
      <c r="AE18" s="921" t="n">
        <f aca="false">AD18*(1+$G18)</f>
        <v>35.5804900849494</v>
      </c>
      <c r="AF18" s="921" t="n">
        <f aca="false">AE18*(1+$G18)</f>
        <v>36.0252462110112</v>
      </c>
      <c r="AG18" s="921" t="n">
        <f aca="false">AF18*(1+$G18)</f>
        <v>36.4755617886489</v>
      </c>
      <c r="AH18" s="921" t="n">
        <f aca="false">AG18*(1+$G18)</f>
        <v>36.931506311007</v>
      </c>
      <c r="AI18" s="921" t="n">
        <f aca="false">AH18*(1+$G18)</f>
        <v>37.3931501398946</v>
      </c>
      <c r="AJ18" s="921" t="n">
        <f aca="false">AI18*(1+$G18)</f>
        <v>37.8605645166433</v>
      </c>
      <c r="AK18" s="921" t="n">
        <f aca="false">AJ18*(1+$G18)</f>
        <v>38.3338215731013</v>
      </c>
      <c r="AL18" s="921" t="n">
        <f aca="false">AK18*(1+$G18)</f>
        <v>38.8129943427651</v>
      </c>
      <c r="AM18" s="917" t="n">
        <f aca="false">AL18*(1+$G18)</f>
        <v>39.2981567720496</v>
      </c>
      <c r="AN18" s="917" t="n">
        <f aca="false">AM18*(1+$G18)</f>
        <v>39.7893837317002</v>
      </c>
      <c r="AO18" s="917" t="n">
        <f aca="false">AN18*(1+$G18)</f>
        <v>40.2867510283465</v>
      </c>
      <c r="AP18" s="917" t="n">
        <f aca="false">AO18*(1+$G18)</f>
        <v>40.7903354162008</v>
      </c>
      <c r="AQ18" s="917" t="n">
        <f aca="false">AP18*(1+$G18)</f>
        <v>41.3002146089033</v>
      </c>
      <c r="AR18" s="917" t="n">
        <f aca="false">AQ18*(1+$G18)</f>
        <v>41.8164672915146</v>
      </c>
      <c r="AS18" s="917" t="n">
        <f aca="false">AR18*(1+$G18)</f>
        <v>42.3391731326585</v>
      </c>
      <c r="AT18" s="917" t="n">
        <f aca="false">AS18*(1+$G18)</f>
        <v>42.8684127968168</v>
      </c>
      <c r="AU18" s="917" t="n">
        <f aca="false">AT18*(1+$G18)</f>
        <v>43.404267956777</v>
      </c>
      <c r="AV18" s="917" t="n">
        <f aca="false">AU18*(1+$G18)</f>
        <v>43.9468213062367</v>
      </c>
      <c r="AW18" s="917" t="n">
        <f aca="false">AV18*(1+$G18)</f>
        <v>44.4961565725647</v>
      </c>
      <c r="AX18" s="917" t="n">
        <f aca="false">AW18*(1+$G18)</f>
        <v>45.0523585297217</v>
      </c>
      <c r="AY18" s="917" t="n">
        <f aca="false">AX18*(1+$G18)</f>
        <v>45.6155130113432</v>
      </c>
      <c r="AZ18" s="917" t="n">
        <f aca="false">AY18*(1+$G18)</f>
        <v>46.185706923985</v>
      </c>
      <c r="BA18" s="917" t="n">
        <f aca="false">AZ18*(1+$G18)</f>
        <v>46.7630282605348</v>
      </c>
      <c r="BB18" s="917" t="n">
        <f aca="false">BA18*(1+$G18)</f>
        <v>47.3475661137915</v>
      </c>
      <c r="BC18" s="917" t="n">
        <f aca="false">BB18*(1+$G18)</f>
        <v>47.9394106902139</v>
      </c>
      <c r="BD18" s="917" t="n">
        <f aca="false">BC18*(1+$G18)</f>
        <v>48.5386533238416</v>
      </c>
      <c r="BE18" s="917" t="n">
        <f aca="false">BD18*(1+$G18)</f>
        <v>49.1453864903896</v>
      </c>
      <c r="BF18" s="917" t="n">
        <f aca="false">BE18*(1+$G18)</f>
        <v>49.7597038215195</v>
      </c>
      <c r="BG18" s="917" t="n">
        <f aca="false">BF18*(1+$G18)</f>
        <v>50.3817001192885</v>
      </c>
      <c r="BH18" s="917" t="n">
        <f aca="false">BG18*(1+$G18)</f>
        <v>51.0114713707796</v>
      </c>
      <c r="BI18" s="917" t="n">
        <f aca="false">BH18*(1+$G18)</f>
        <v>51.6491147629143</v>
      </c>
      <c r="BJ18" s="917" t="n">
        <f aca="false">BI18*(1+$G18)</f>
        <v>52.2947286974507</v>
      </c>
      <c r="BK18" s="917" t="n">
        <f aca="false">BJ18*(1+$G18)</f>
        <v>52.9484128061689</v>
      </c>
      <c r="BL18" s="917" t="n">
        <f aca="false">BK18*(1+$G18)</f>
        <v>53.610267966246</v>
      </c>
      <c r="BM18" s="917" t="n">
        <f aca="false">BL18*(1+$G18)</f>
        <v>54.280396315824</v>
      </c>
      <c r="BN18" s="917" t="n">
        <f aca="false">BM18*(1+$G18)</f>
        <v>54.9589012697718</v>
      </c>
      <c r="BO18" s="917" t="n">
        <f aca="false">BN18*(1+$G18)</f>
        <v>55.645887535644</v>
      </c>
      <c r="BP18" s="917" t="n">
        <f aca="false">BO18*(1+$G18)</f>
        <v>56.3414611298395</v>
      </c>
      <c r="BQ18" s="917" t="n">
        <f aca="false">BP18*(1+$G18)</f>
        <v>57.0457293939625</v>
      </c>
      <c r="BR18" s="917" t="n">
        <f aca="false">BQ18*(1+$G18)</f>
        <v>57.7588010113871</v>
      </c>
      <c r="BS18" s="917" t="n">
        <f aca="false">BR18*(1+$G18)</f>
        <v>58.4807860240294</v>
      </c>
      <c r="BT18" s="917" t="n">
        <f aca="false">BS18*(1+$G18)</f>
        <v>59.2117958493298</v>
      </c>
      <c r="BU18" s="917" t="n">
        <f aca="false">BT18*(1+$G18)</f>
        <v>59.9519432974464</v>
      </c>
      <c r="BV18" s="917" t="n">
        <f aca="false">BU18*(1+$G18)</f>
        <v>60.7013425886644</v>
      </c>
      <c r="BW18" s="917" t="n">
        <f aca="false">BV18*(1+$G18)</f>
        <v>61.4601093710227</v>
      </c>
      <c r="BX18" s="917" t="n">
        <f aca="false">BW18*(1+$G18)</f>
        <v>62.2283607381605</v>
      </c>
      <c r="BY18" s="917" t="n">
        <f aca="false">BX18*(1+$G18)</f>
        <v>63.0062152473875</v>
      </c>
      <c r="BZ18" s="917" t="n">
        <f aca="false">BY18*(1+$G18)</f>
        <v>63.7937929379799</v>
      </c>
      <c r="CA18" s="922"/>
      <c r="CB18" s="929" t="s">
        <v>387</v>
      </c>
      <c r="CC18" s="929"/>
      <c r="CD18" s="918"/>
      <c r="CE18" s="922"/>
      <c r="CF18" s="922"/>
      <c r="CG18" s="922"/>
      <c r="CH18" s="922"/>
      <c r="CI18" s="930"/>
      <c r="CJ18" s="930"/>
      <c r="CK18" s="930"/>
      <c r="CL18" s="930"/>
      <c r="CM18" s="930"/>
      <c r="CN18" s="930"/>
      <c r="CO18" s="930"/>
      <c r="CP18" s="930"/>
      <c r="CQ18" s="930"/>
      <c r="CR18" s="930"/>
      <c r="CS18" s="930"/>
      <c r="CT18" s="930"/>
      <c r="CU18" s="930"/>
      <c r="CV18" s="930"/>
      <c r="CW18" s="930"/>
      <c r="CX18" s="930"/>
      <c r="CY18" s="930"/>
      <c r="CZ18" s="930"/>
      <c r="DA18" s="930"/>
      <c r="DB18" s="930"/>
      <c r="DC18" s="930"/>
      <c r="DD18" s="930"/>
      <c r="DE18" s="930"/>
      <c r="DF18" s="930"/>
      <c r="DG18" s="930"/>
      <c r="DH18" s="930"/>
      <c r="DI18" s="930"/>
      <c r="DJ18" s="930"/>
      <c r="DK18" s="930"/>
      <c r="DL18" s="930"/>
      <c r="DM18" s="930"/>
      <c r="DN18" s="930"/>
      <c r="DO18" s="930"/>
      <c r="DP18" s="930"/>
      <c r="DQ18" s="930"/>
      <c r="DR18" s="930"/>
      <c r="DS18" s="930"/>
      <c r="DT18" s="930"/>
      <c r="DU18" s="930"/>
      <c r="DV18" s="930"/>
      <c r="DW18" s="930"/>
      <c r="DX18" s="930"/>
      <c r="DY18" s="930"/>
      <c r="DZ18" s="930"/>
      <c r="EA18" s="930"/>
      <c r="EB18" s="930"/>
      <c r="EC18" s="930"/>
      <c r="ED18" s="930"/>
      <c r="EE18" s="930"/>
      <c r="EF18" s="930"/>
      <c r="EG18" s="930"/>
      <c r="EH18" s="930"/>
      <c r="EI18" s="930"/>
      <c r="EJ18" s="930"/>
      <c r="EK18" s="930"/>
      <c r="EL18" s="930"/>
      <c r="EM18" s="930"/>
      <c r="EN18" s="930"/>
      <c r="EO18" s="930"/>
      <c r="EP18" s="930"/>
      <c r="EQ18" s="930"/>
      <c r="ER18" s="930"/>
      <c r="ES18" s="930"/>
      <c r="ET18" s="930"/>
      <c r="EU18" s="930"/>
      <c r="EV18" s="930"/>
      <c r="EW18" s="930"/>
      <c r="EX18" s="930"/>
      <c r="EY18" s="930"/>
      <c r="EZ18" s="930"/>
      <c r="FA18" s="930"/>
      <c r="FB18" s="930"/>
      <c r="FC18" s="930"/>
      <c r="FD18" s="930"/>
      <c r="FE18" s="930"/>
      <c r="FF18" s="930"/>
      <c r="FG18" s="930"/>
      <c r="FH18" s="930"/>
      <c r="FI18" s="930"/>
      <c r="FJ18" s="930"/>
      <c r="FK18" s="930"/>
      <c r="FL18" s="930"/>
      <c r="FM18" s="930"/>
      <c r="FN18" s="930"/>
      <c r="FO18" s="930"/>
      <c r="FP18" s="930"/>
      <c r="FQ18" s="930"/>
      <c r="FR18" s="930"/>
      <c r="FS18" s="930"/>
      <c r="FT18" s="930"/>
      <c r="FU18" s="930"/>
      <c r="FV18" s="930"/>
      <c r="FW18" s="930"/>
      <c r="FX18" s="930"/>
      <c r="FY18" s="930"/>
      <c r="FZ18" s="930"/>
      <c r="GA18" s="930"/>
      <c r="GB18" s="930"/>
      <c r="GC18" s="930"/>
      <c r="GD18" s="930"/>
      <c r="GE18" s="930"/>
      <c r="GF18" s="930"/>
      <c r="GG18" s="930"/>
      <c r="GH18" s="930"/>
      <c r="GI18" s="930"/>
      <c r="GJ18" s="930"/>
      <c r="GK18" s="930"/>
      <c r="GL18" s="930"/>
      <c r="GM18" s="930"/>
      <c r="GN18" s="930"/>
      <c r="GO18" s="930"/>
      <c r="GP18" s="930"/>
      <c r="GQ18" s="930"/>
      <c r="GR18" s="930"/>
      <c r="GS18" s="930"/>
      <c r="GT18" s="930"/>
      <c r="GU18" s="930"/>
      <c r="GV18" s="930"/>
      <c r="GW18" s="930"/>
      <c r="GX18" s="930"/>
      <c r="GY18" s="930"/>
      <c r="GZ18" s="930"/>
      <c r="HA18" s="930"/>
      <c r="HB18" s="930"/>
      <c r="HC18" s="930"/>
      <c r="HD18" s="930"/>
      <c r="HE18" s="930"/>
      <c r="HF18" s="930"/>
      <c r="HG18" s="930"/>
      <c r="HH18" s="930"/>
      <c r="HI18" s="930"/>
      <c r="HJ18" s="930"/>
      <c r="HK18" s="930"/>
      <c r="HL18" s="930"/>
      <c r="HM18" s="930"/>
      <c r="HN18" s="930"/>
      <c r="HO18" s="930"/>
      <c r="HP18" s="930"/>
      <c r="HQ18" s="930"/>
      <c r="HR18" s="930"/>
      <c r="HS18" s="930"/>
      <c r="HT18" s="930"/>
      <c r="HU18" s="930"/>
      <c r="HV18" s="930"/>
      <c r="HW18" s="930"/>
      <c r="HX18" s="930"/>
      <c r="HY18" s="930"/>
      <c r="HZ18" s="930"/>
      <c r="IA18" s="930"/>
      <c r="IB18" s="930"/>
      <c r="IC18" s="930"/>
      <c r="ID18" s="930"/>
      <c r="IE18" s="930"/>
      <c r="IF18" s="930"/>
      <c r="IG18" s="930"/>
      <c r="IH18" s="930"/>
      <c r="II18" s="930"/>
      <c r="IJ18" s="930"/>
      <c r="IK18" s="930"/>
      <c r="IL18" s="930"/>
      <c r="IM18" s="930"/>
      <c r="IN18" s="930"/>
      <c r="IO18" s="930"/>
      <c r="IP18" s="930"/>
      <c r="IQ18" s="930"/>
      <c r="IR18" s="930"/>
      <c r="IS18" s="930"/>
      <c r="IT18" s="930"/>
      <c r="IU18" s="930"/>
      <c r="IV18" s="930"/>
      <c r="IW18" s="930"/>
      <c r="IX18" s="930"/>
      <c r="IY18" s="930"/>
      <c r="IZ18" s="930"/>
      <c r="JA18" s="930"/>
      <c r="JB18" s="930"/>
      <c r="JC18" s="930"/>
      <c r="JD18" s="930"/>
      <c r="JE18" s="930"/>
      <c r="JF18" s="930"/>
      <c r="JG18" s="930"/>
      <c r="JH18" s="930"/>
      <c r="JI18" s="930"/>
      <c r="JJ18" s="930"/>
      <c r="JK18" s="930"/>
      <c r="JL18" s="930"/>
      <c r="JM18" s="930"/>
      <c r="JN18" s="930"/>
      <c r="JO18" s="930"/>
      <c r="JP18" s="930"/>
      <c r="JQ18" s="930"/>
      <c r="JR18" s="930"/>
      <c r="JS18" s="930"/>
      <c r="JT18" s="930"/>
      <c r="JU18" s="930"/>
      <c r="JV18" s="930"/>
      <c r="JW18" s="930"/>
      <c r="JX18" s="930"/>
      <c r="JY18" s="930"/>
      <c r="JZ18" s="930"/>
      <c r="KA18" s="930"/>
      <c r="KB18" s="930"/>
      <c r="KC18" s="930"/>
      <c r="KD18" s="930"/>
      <c r="KE18" s="930"/>
      <c r="KF18" s="930"/>
      <c r="KG18" s="930"/>
      <c r="KH18" s="930"/>
      <c r="KI18" s="930"/>
      <c r="KJ18" s="930"/>
      <c r="KK18" s="930"/>
      <c r="KL18" s="930"/>
      <c r="KM18" s="930"/>
      <c r="KN18" s="930"/>
      <c r="KO18" s="930"/>
      <c r="KP18" s="930"/>
      <c r="KQ18" s="930"/>
      <c r="KR18" s="930"/>
      <c r="KS18" s="930"/>
      <c r="KT18" s="930"/>
      <c r="KU18" s="930"/>
      <c r="KV18" s="930"/>
      <c r="KW18" s="930"/>
      <c r="KX18" s="930"/>
      <c r="KY18" s="930"/>
      <c r="KZ18" s="930"/>
      <c r="LA18" s="930"/>
      <c r="LB18" s="930"/>
      <c r="LC18" s="930"/>
      <c r="LD18" s="930"/>
      <c r="LE18" s="930"/>
      <c r="LF18" s="930"/>
      <c r="LG18" s="930"/>
      <c r="LH18" s="930"/>
      <c r="LI18" s="930"/>
      <c r="LJ18" s="930"/>
      <c r="LK18" s="930"/>
      <c r="LL18" s="930"/>
      <c r="LM18" s="930"/>
      <c r="LN18" s="930"/>
      <c r="LO18" s="930"/>
      <c r="LP18" s="930"/>
      <c r="LQ18" s="930"/>
      <c r="LR18" s="930"/>
      <c r="LS18" s="930"/>
      <c r="LT18" s="930"/>
      <c r="LU18" s="930"/>
      <c r="LV18" s="930"/>
      <c r="LW18" s="930"/>
      <c r="LX18" s="930"/>
      <c r="LY18" s="930"/>
      <c r="LZ18" s="930"/>
      <c r="MA18" s="930"/>
      <c r="MB18" s="930"/>
      <c r="MC18" s="930"/>
      <c r="MD18" s="930"/>
      <c r="ME18" s="930"/>
      <c r="MF18" s="930"/>
      <c r="MG18" s="930"/>
      <c r="MH18" s="930"/>
      <c r="MI18" s="930"/>
      <c r="MJ18" s="930"/>
      <c r="MK18" s="930"/>
      <c r="ML18" s="930"/>
      <c r="MM18" s="930"/>
      <c r="MN18" s="930"/>
      <c r="MO18" s="930"/>
      <c r="MP18" s="930"/>
      <c r="MQ18" s="930"/>
      <c r="MR18" s="930"/>
      <c r="MS18" s="930"/>
      <c r="MT18" s="930"/>
      <c r="MU18" s="930"/>
      <c r="MV18" s="930"/>
      <c r="MW18" s="930"/>
      <c r="MX18" s="930"/>
      <c r="MY18" s="930"/>
      <c r="MZ18" s="930"/>
      <c r="NA18" s="930"/>
      <c r="NB18" s="930"/>
      <c r="NC18" s="930"/>
      <c r="ND18" s="930"/>
      <c r="NE18" s="930"/>
      <c r="NF18" s="930"/>
      <c r="NG18" s="930"/>
      <c r="NH18" s="930"/>
      <c r="NI18" s="930"/>
      <c r="NJ18" s="930"/>
      <c r="NK18" s="930"/>
      <c r="NL18" s="930"/>
      <c r="NM18" s="930"/>
      <c r="NN18" s="930"/>
      <c r="NO18" s="930"/>
      <c r="NP18" s="930"/>
      <c r="NQ18" s="930"/>
      <c r="NR18" s="930"/>
      <c r="NS18" s="930"/>
      <c r="NT18" s="930"/>
      <c r="NU18" s="930"/>
      <c r="NV18" s="930"/>
      <c r="NW18" s="930"/>
      <c r="NX18" s="930"/>
      <c r="NY18" s="930"/>
      <c r="NZ18" s="930"/>
      <c r="OA18" s="930"/>
      <c r="OB18" s="930"/>
      <c r="OC18" s="930"/>
      <c r="OD18" s="930"/>
      <c r="OE18" s="930"/>
      <c r="OF18" s="930"/>
      <c r="OG18" s="930"/>
      <c r="OH18" s="930"/>
      <c r="OI18" s="930"/>
      <c r="OJ18" s="930"/>
      <c r="OK18" s="930"/>
      <c r="OL18" s="930"/>
      <c r="OM18" s="930"/>
      <c r="ON18" s="930"/>
      <c r="OO18" s="930"/>
      <c r="OP18" s="930"/>
      <c r="OQ18" s="930"/>
      <c r="OR18" s="930"/>
      <c r="OS18" s="930"/>
      <c r="OT18" s="930"/>
      <c r="OU18" s="930"/>
      <c r="OV18" s="930"/>
      <c r="OW18" s="930"/>
      <c r="OX18" s="930"/>
      <c r="OY18" s="930"/>
      <c r="OZ18" s="930"/>
      <c r="PA18" s="930"/>
      <c r="PB18" s="930"/>
      <c r="PC18" s="930"/>
      <c r="PD18" s="930"/>
      <c r="PE18" s="930"/>
      <c r="PF18" s="930"/>
      <c r="PG18" s="930"/>
      <c r="PH18" s="930"/>
      <c r="PI18" s="930"/>
      <c r="PJ18" s="930"/>
      <c r="PK18" s="930"/>
      <c r="PL18" s="930"/>
      <c r="PM18" s="930"/>
      <c r="PN18" s="930"/>
      <c r="PO18" s="930"/>
      <c r="PP18" s="930"/>
      <c r="PQ18" s="930"/>
      <c r="PR18" s="930"/>
      <c r="PS18" s="930"/>
      <c r="PT18" s="930"/>
      <c r="PU18" s="930"/>
      <c r="PV18" s="930"/>
      <c r="PW18" s="930"/>
      <c r="PX18" s="930"/>
      <c r="PY18" s="930"/>
      <c r="PZ18" s="930"/>
      <c r="QA18" s="930"/>
      <c r="QB18" s="930"/>
      <c r="QC18" s="930"/>
      <c r="QD18" s="930"/>
      <c r="QE18" s="930"/>
      <c r="QF18" s="930"/>
      <c r="QG18" s="930"/>
      <c r="QH18" s="930"/>
      <c r="QI18" s="930"/>
      <c r="QJ18" s="930"/>
      <c r="QK18" s="930"/>
      <c r="QL18" s="930"/>
      <c r="QM18" s="930"/>
      <c r="QN18" s="930"/>
      <c r="QO18" s="930"/>
      <c r="QP18" s="930"/>
      <c r="QQ18" s="930"/>
      <c r="QR18" s="930"/>
      <c r="QS18" s="930"/>
      <c r="QT18" s="930"/>
      <c r="QU18" s="930"/>
      <c r="QV18" s="930"/>
      <c r="QW18" s="930"/>
      <c r="QX18" s="930"/>
      <c r="QY18" s="930"/>
      <c r="QZ18" s="930"/>
      <c r="RA18" s="930"/>
      <c r="RB18" s="930"/>
      <c r="RC18" s="930"/>
      <c r="RD18" s="930"/>
      <c r="RE18" s="930"/>
      <c r="RF18" s="930"/>
      <c r="RG18" s="930"/>
      <c r="RH18" s="930"/>
      <c r="RI18" s="930"/>
      <c r="RJ18" s="930"/>
      <c r="RK18" s="930"/>
      <c r="RL18" s="930"/>
      <c r="RM18" s="930"/>
      <c r="RN18" s="930"/>
      <c r="RO18" s="930"/>
      <c r="RP18" s="930"/>
      <c r="RQ18" s="930"/>
      <c r="RR18" s="930"/>
      <c r="RS18" s="930"/>
      <c r="RT18" s="930"/>
      <c r="RU18" s="930"/>
      <c r="RV18" s="930"/>
      <c r="RW18" s="930"/>
      <c r="RX18" s="930"/>
      <c r="RY18" s="930"/>
      <c r="RZ18" s="930"/>
      <c r="SA18" s="930"/>
      <c r="SB18" s="930"/>
      <c r="SC18" s="930"/>
      <c r="SD18" s="930"/>
      <c r="SE18" s="930"/>
      <c r="SF18" s="930"/>
      <c r="SG18" s="930"/>
      <c r="SH18" s="930"/>
      <c r="SI18" s="930"/>
      <c r="SJ18" s="930"/>
      <c r="SK18" s="930"/>
      <c r="SL18" s="930"/>
      <c r="SM18" s="930"/>
      <c r="SN18" s="930"/>
      <c r="SO18" s="930"/>
      <c r="SP18" s="930"/>
      <c r="SQ18" s="930"/>
      <c r="SR18" s="930"/>
      <c r="SS18" s="930"/>
      <c r="ST18" s="930"/>
      <c r="SU18" s="930"/>
      <c r="SV18" s="930"/>
      <c r="SW18" s="930"/>
      <c r="SX18" s="930"/>
      <c r="SY18" s="930"/>
      <c r="SZ18" s="930"/>
      <c r="TA18" s="930"/>
      <c r="TB18" s="930"/>
      <c r="TC18" s="930"/>
      <c r="TD18" s="930"/>
      <c r="TE18" s="930"/>
      <c r="TF18" s="930"/>
      <c r="TG18" s="930"/>
      <c r="TH18" s="930"/>
      <c r="TI18" s="930"/>
      <c r="TJ18" s="930"/>
      <c r="TK18" s="930"/>
      <c r="TL18" s="930"/>
      <c r="TM18" s="930"/>
      <c r="TN18" s="930"/>
      <c r="TO18" s="930"/>
      <c r="TP18" s="930"/>
      <c r="TQ18" s="930"/>
      <c r="TR18" s="930"/>
      <c r="TS18" s="930"/>
      <c r="TT18" s="930"/>
      <c r="TU18" s="930"/>
      <c r="TV18" s="930"/>
      <c r="TW18" s="930"/>
      <c r="TX18" s="930"/>
      <c r="TY18" s="930"/>
      <c r="TZ18" s="930"/>
      <c r="UA18" s="930"/>
      <c r="UB18" s="930"/>
      <c r="UC18" s="930"/>
      <c r="UD18" s="930"/>
      <c r="UE18" s="930"/>
      <c r="UF18" s="930"/>
      <c r="UG18" s="930"/>
      <c r="UH18" s="930"/>
      <c r="UI18" s="930"/>
      <c r="UJ18" s="930"/>
      <c r="UK18" s="930"/>
      <c r="UL18" s="930"/>
      <c r="UM18" s="930"/>
      <c r="UN18" s="930"/>
      <c r="UO18" s="930"/>
      <c r="UP18" s="930"/>
      <c r="UQ18" s="930"/>
      <c r="UR18" s="930"/>
      <c r="US18" s="930"/>
      <c r="UT18" s="930"/>
      <c r="UU18" s="930"/>
      <c r="UV18" s="930"/>
      <c r="UW18" s="930"/>
      <c r="UX18" s="930"/>
      <c r="UY18" s="930"/>
      <c r="UZ18" s="930"/>
      <c r="VA18" s="930"/>
      <c r="VB18" s="930"/>
      <c r="VC18" s="930"/>
      <c r="VD18" s="930"/>
      <c r="VE18" s="930"/>
      <c r="VF18" s="930"/>
      <c r="VG18" s="930"/>
      <c r="VH18" s="930"/>
      <c r="VI18" s="930"/>
      <c r="VJ18" s="930"/>
      <c r="VK18" s="930"/>
      <c r="VL18" s="930"/>
      <c r="VM18" s="930"/>
      <c r="VN18" s="930"/>
      <c r="VO18" s="930"/>
      <c r="VP18" s="930"/>
      <c r="VQ18" s="930"/>
      <c r="VR18" s="930"/>
      <c r="VS18" s="930"/>
      <c r="VT18" s="930"/>
      <c r="VU18" s="930"/>
      <c r="VV18" s="930"/>
      <c r="VW18" s="930"/>
      <c r="VX18" s="930"/>
      <c r="VY18" s="930"/>
      <c r="VZ18" s="930"/>
      <c r="WA18" s="930"/>
      <c r="WB18" s="930"/>
      <c r="WC18" s="930"/>
      <c r="WD18" s="930"/>
      <c r="WE18" s="930"/>
      <c r="WF18" s="930"/>
      <c r="WG18" s="930"/>
      <c r="WH18" s="930"/>
      <c r="WI18" s="930"/>
      <c r="WJ18" s="930"/>
      <c r="WK18" s="930"/>
      <c r="WL18" s="930"/>
      <c r="WM18" s="930"/>
      <c r="WN18" s="930"/>
      <c r="WO18" s="930"/>
      <c r="WP18" s="930"/>
      <c r="WQ18" s="930"/>
      <c r="WR18" s="930"/>
      <c r="WS18" s="930"/>
      <c r="WT18" s="930"/>
      <c r="WU18" s="930"/>
      <c r="WV18" s="930"/>
      <c r="WW18" s="930"/>
      <c r="WX18" s="930"/>
      <c r="WY18" s="930"/>
      <c r="WZ18" s="930"/>
      <c r="XA18" s="930"/>
      <c r="XB18" s="930"/>
      <c r="XC18" s="930"/>
      <c r="XD18" s="930"/>
      <c r="XE18" s="930"/>
      <c r="XF18" s="930"/>
      <c r="XG18" s="930"/>
      <c r="XH18" s="930"/>
      <c r="XI18" s="930"/>
      <c r="XJ18" s="930"/>
      <c r="XK18" s="930"/>
      <c r="XL18" s="930"/>
      <c r="XM18" s="930"/>
      <c r="XN18" s="930"/>
      <c r="XO18" s="930"/>
      <c r="XP18" s="930"/>
      <c r="XQ18" s="930"/>
      <c r="XR18" s="930"/>
      <c r="XS18" s="930"/>
      <c r="XT18" s="930"/>
      <c r="XU18" s="930"/>
      <c r="XV18" s="930"/>
      <c r="XW18" s="930"/>
      <c r="XX18" s="930"/>
      <c r="XY18" s="930"/>
      <c r="XZ18" s="930"/>
      <c r="YA18" s="930"/>
      <c r="YB18" s="930"/>
      <c r="YC18" s="930"/>
      <c r="YD18" s="930"/>
      <c r="YE18" s="930"/>
      <c r="YF18" s="930"/>
      <c r="YG18" s="930"/>
      <c r="YH18" s="930"/>
      <c r="YI18" s="930"/>
      <c r="YJ18" s="930"/>
      <c r="YK18" s="930"/>
      <c r="YL18" s="930"/>
      <c r="YM18" s="930"/>
      <c r="YN18" s="930"/>
      <c r="YO18" s="930"/>
      <c r="YP18" s="930"/>
      <c r="YQ18" s="930"/>
      <c r="YR18" s="930"/>
      <c r="YS18" s="930"/>
      <c r="YT18" s="930"/>
      <c r="YU18" s="930"/>
      <c r="YV18" s="930"/>
      <c r="YW18" s="930"/>
      <c r="YX18" s="930"/>
      <c r="YY18" s="930"/>
      <c r="YZ18" s="930"/>
      <c r="ZA18" s="930"/>
      <c r="ZB18" s="930"/>
      <c r="ZC18" s="930"/>
      <c r="ZD18" s="930"/>
      <c r="ZE18" s="930"/>
      <c r="ZF18" s="930"/>
      <c r="ZG18" s="930"/>
      <c r="ZH18" s="930"/>
      <c r="ZI18" s="930"/>
      <c r="ZJ18" s="930"/>
      <c r="ZK18" s="930"/>
      <c r="ZL18" s="930"/>
      <c r="ZM18" s="930"/>
      <c r="ZN18" s="930"/>
      <c r="ZO18" s="930"/>
      <c r="ZP18" s="930"/>
      <c r="ZQ18" s="930"/>
      <c r="ZR18" s="930"/>
      <c r="ZS18" s="930"/>
      <c r="ZT18" s="930"/>
      <c r="ZU18" s="930"/>
      <c r="ZV18" s="930"/>
      <c r="ZW18" s="930"/>
      <c r="ZX18" s="930"/>
      <c r="ZY18" s="930"/>
      <c r="ZZ18" s="930"/>
      <c r="AAA18" s="930"/>
      <c r="AAB18" s="930"/>
      <c r="AAC18" s="930"/>
      <c r="AAD18" s="930"/>
      <c r="AAE18" s="930"/>
      <c r="AAF18" s="930"/>
      <c r="AAG18" s="930"/>
      <c r="AAH18" s="930"/>
      <c r="AAI18" s="930"/>
      <c r="AAJ18" s="930"/>
      <c r="AAK18" s="930"/>
      <c r="AAL18" s="930"/>
      <c r="AAM18" s="930"/>
      <c r="AAN18" s="930"/>
      <c r="AAO18" s="930"/>
      <c r="AAP18" s="930"/>
      <c r="AAQ18" s="930"/>
      <c r="AAR18" s="930"/>
      <c r="AAS18" s="930"/>
      <c r="AAT18" s="930"/>
      <c r="AAU18" s="930"/>
      <c r="AAV18" s="930"/>
      <c r="AAW18" s="930"/>
      <c r="AAX18" s="930"/>
      <c r="AAY18" s="930"/>
      <c r="AAZ18" s="930"/>
      <c r="ABA18" s="930"/>
      <c r="ABB18" s="930"/>
      <c r="ABC18" s="930"/>
      <c r="ABD18" s="930"/>
      <c r="ABE18" s="930"/>
      <c r="ABF18" s="930"/>
      <c r="ABG18" s="930"/>
      <c r="ABH18" s="930"/>
      <c r="ABI18" s="930"/>
      <c r="ABJ18" s="930"/>
      <c r="ABK18" s="930"/>
      <c r="ABL18" s="930"/>
      <c r="ABM18" s="930"/>
      <c r="ABN18" s="930"/>
      <c r="ABO18" s="930"/>
      <c r="ABP18" s="930"/>
      <c r="ABQ18" s="930"/>
      <c r="ABR18" s="930"/>
      <c r="ABS18" s="930"/>
      <c r="ABT18" s="930"/>
      <c r="ABU18" s="930"/>
      <c r="ABV18" s="930"/>
      <c r="ABW18" s="930"/>
      <c r="ABX18" s="930"/>
      <c r="ABY18" s="930"/>
      <c r="ABZ18" s="930"/>
      <c r="ACA18" s="930"/>
      <c r="ACB18" s="930"/>
      <c r="ACC18" s="930"/>
      <c r="ACD18" s="930"/>
      <c r="ACE18" s="930"/>
      <c r="ACF18" s="930"/>
      <c r="ACG18" s="930"/>
      <c r="ACH18" s="930"/>
      <c r="ACI18" s="930"/>
      <c r="ACJ18" s="930"/>
      <c r="ACK18" s="930"/>
      <c r="ACL18" s="930"/>
      <c r="ACM18" s="930"/>
      <c r="ACN18" s="930"/>
      <c r="ACO18" s="930"/>
      <c r="ACP18" s="930"/>
      <c r="ACQ18" s="930"/>
      <c r="ACR18" s="930"/>
      <c r="ACS18" s="930"/>
      <c r="ACT18" s="930"/>
      <c r="ACU18" s="930"/>
      <c r="ACV18" s="930"/>
      <c r="ACW18" s="930"/>
      <c r="ACX18" s="930"/>
      <c r="ACY18" s="930"/>
      <c r="ACZ18" s="930"/>
      <c r="ADA18" s="930"/>
      <c r="ADB18" s="930"/>
      <c r="ADC18" s="930"/>
      <c r="ADD18" s="930"/>
      <c r="ADE18" s="930"/>
      <c r="ADF18" s="930"/>
      <c r="ADG18" s="930"/>
      <c r="ADH18" s="930"/>
      <c r="ADI18" s="930"/>
      <c r="ADJ18" s="930"/>
      <c r="ADK18" s="930"/>
      <c r="ADL18" s="930"/>
      <c r="ADM18" s="930"/>
      <c r="ADN18" s="930"/>
      <c r="ADO18" s="930"/>
      <c r="ADP18" s="930"/>
      <c r="ADQ18" s="930"/>
      <c r="ADR18" s="930"/>
      <c r="ADS18" s="930"/>
      <c r="ADT18" s="930"/>
      <c r="ADU18" s="930"/>
      <c r="ADV18" s="930"/>
      <c r="ADW18" s="930"/>
      <c r="ADX18" s="930"/>
      <c r="ADY18" s="930"/>
      <c r="ADZ18" s="930"/>
      <c r="AEA18" s="930"/>
      <c r="AEB18" s="930"/>
      <c r="AEC18" s="930"/>
      <c r="AED18" s="930"/>
      <c r="AEE18" s="930"/>
      <c r="AEF18" s="930"/>
      <c r="AEG18" s="930"/>
      <c r="AEH18" s="930"/>
      <c r="AEI18" s="930"/>
      <c r="AEJ18" s="930"/>
      <c r="AEK18" s="930"/>
      <c r="AEL18" s="930"/>
      <c r="AEM18" s="930"/>
      <c r="AEN18" s="930"/>
      <c r="AEO18" s="930"/>
      <c r="AEP18" s="930"/>
      <c r="AEQ18" s="930"/>
      <c r="AER18" s="930"/>
      <c r="AES18" s="930"/>
      <c r="AET18" s="930"/>
      <c r="AEU18" s="930"/>
      <c r="AEV18" s="930"/>
      <c r="AEW18" s="930"/>
      <c r="AEX18" s="930"/>
      <c r="AEY18" s="930"/>
      <c r="AEZ18" s="930"/>
      <c r="AFA18" s="930"/>
      <c r="AFB18" s="930"/>
      <c r="AFC18" s="930"/>
      <c r="AFD18" s="930"/>
      <c r="AFE18" s="930"/>
      <c r="AFF18" s="930"/>
      <c r="AFG18" s="930"/>
      <c r="AFH18" s="930"/>
      <c r="AFI18" s="930"/>
      <c r="AFJ18" s="930"/>
      <c r="AFK18" s="930"/>
      <c r="AFL18" s="930"/>
      <c r="AFM18" s="930"/>
      <c r="AFN18" s="930"/>
      <c r="AFO18" s="930"/>
      <c r="AFP18" s="930"/>
      <c r="AFQ18" s="930"/>
      <c r="AFR18" s="930"/>
      <c r="AFS18" s="930"/>
      <c r="AFT18" s="930"/>
      <c r="AFU18" s="930"/>
      <c r="AFV18" s="930"/>
      <c r="AFW18" s="930"/>
      <c r="AFX18" s="930"/>
      <c r="AFY18" s="930"/>
      <c r="AFZ18" s="930"/>
      <c r="AGA18" s="930"/>
      <c r="AGB18" s="930"/>
      <c r="AGC18" s="930"/>
      <c r="AGD18" s="930"/>
      <c r="AGE18" s="930"/>
      <c r="AGF18" s="930"/>
      <c r="AGG18" s="930"/>
      <c r="AGH18" s="930"/>
      <c r="AGI18" s="930"/>
      <c r="AGJ18" s="930"/>
      <c r="AGK18" s="930"/>
      <c r="AGL18" s="930"/>
      <c r="AGM18" s="930"/>
      <c r="AGN18" s="930"/>
      <c r="AGO18" s="930"/>
      <c r="AGP18" s="930"/>
      <c r="AGQ18" s="930"/>
      <c r="AGR18" s="930"/>
      <c r="AGS18" s="930"/>
      <c r="AGT18" s="930"/>
      <c r="AGU18" s="930"/>
      <c r="AGV18" s="930"/>
      <c r="AGW18" s="930"/>
      <c r="AGX18" s="930"/>
      <c r="AGY18" s="930"/>
      <c r="AGZ18" s="930"/>
      <c r="AHA18" s="930"/>
      <c r="AHB18" s="930"/>
      <c r="AHC18" s="930"/>
      <c r="AHD18" s="930"/>
      <c r="AHE18" s="930"/>
      <c r="AHF18" s="930"/>
      <c r="AHG18" s="930"/>
      <c r="AHH18" s="930"/>
      <c r="AHI18" s="930"/>
      <c r="AHJ18" s="930"/>
      <c r="AHK18" s="930"/>
      <c r="AHL18" s="930"/>
      <c r="AHM18" s="930"/>
      <c r="AHN18" s="930"/>
      <c r="AHO18" s="930"/>
      <c r="AHP18" s="930"/>
      <c r="AHQ18" s="930"/>
      <c r="AHR18" s="930"/>
      <c r="AHS18" s="930"/>
      <c r="AHT18" s="930"/>
      <c r="AHU18" s="930"/>
      <c r="AHV18" s="930"/>
      <c r="AHW18" s="930"/>
      <c r="AHX18" s="930"/>
      <c r="AHY18" s="930"/>
      <c r="AHZ18" s="930"/>
      <c r="AIA18" s="930"/>
      <c r="AIB18" s="930"/>
      <c r="AIC18" s="930"/>
      <c r="AID18" s="930"/>
      <c r="AIE18" s="930"/>
      <c r="AIF18" s="930"/>
      <c r="AIG18" s="930"/>
      <c r="AIH18" s="930"/>
      <c r="AII18" s="930"/>
      <c r="AIJ18" s="930"/>
      <c r="AIK18" s="930"/>
      <c r="AIL18" s="930"/>
      <c r="AIM18" s="930"/>
      <c r="AIN18" s="930"/>
      <c r="AIO18" s="930"/>
      <c r="AIP18" s="930"/>
      <c r="AIQ18" s="930"/>
      <c r="AIR18" s="930"/>
      <c r="AIS18" s="930"/>
      <c r="AIT18" s="930"/>
      <c r="AIU18" s="930"/>
      <c r="AIV18" s="930"/>
      <c r="AIW18" s="930"/>
      <c r="AIX18" s="930"/>
      <c r="AIY18" s="930"/>
      <c r="AIZ18" s="930"/>
      <c r="AJA18" s="930"/>
      <c r="AJB18" s="930"/>
      <c r="AJC18" s="930"/>
      <c r="AJD18" s="930"/>
      <c r="AJE18" s="930"/>
      <c r="AJF18" s="930"/>
      <c r="AJG18" s="930"/>
      <c r="AJH18" s="930"/>
      <c r="AJI18" s="930"/>
      <c r="AJJ18" s="930"/>
      <c r="AJK18" s="930"/>
      <c r="AJL18" s="930"/>
      <c r="AJM18" s="930"/>
      <c r="AJN18" s="930"/>
      <c r="AJO18" s="930"/>
      <c r="AJP18" s="930"/>
      <c r="AJQ18" s="930"/>
      <c r="AJR18" s="930"/>
      <c r="AJS18" s="930"/>
      <c r="AJT18" s="930"/>
      <c r="AJU18" s="930"/>
      <c r="AJV18" s="930"/>
      <c r="AJW18" s="930"/>
      <c r="AJX18" s="930"/>
      <c r="AJY18" s="930"/>
      <c r="AJZ18" s="930"/>
      <c r="AKA18" s="930"/>
      <c r="AKB18" s="930"/>
      <c r="AKC18" s="930"/>
      <c r="AKD18" s="930"/>
      <c r="AKE18" s="930"/>
      <c r="AKF18" s="930"/>
      <c r="AKG18" s="930"/>
      <c r="AKH18" s="930"/>
      <c r="AKI18" s="930"/>
      <c r="AKJ18" s="930"/>
      <c r="AKK18" s="930"/>
      <c r="AKL18" s="930"/>
      <c r="AKM18" s="930"/>
      <c r="AKN18" s="930"/>
      <c r="AKO18" s="930"/>
      <c r="AKP18" s="930"/>
      <c r="AKQ18" s="930"/>
      <c r="AKR18" s="930"/>
      <c r="AKS18" s="930"/>
      <c r="AKT18" s="930"/>
      <c r="AKU18" s="930"/>
      <c r="AKV18" s="930"/>
      <c r="AKW18" s="930"/>
      <c r="AKX18" s="930"/>
      <c r="AKY18" s="930"/>
      <c r="AKZ18" s="930"/>
      <c r="ALA18" s="930"/>
      <c r="ALB18" s="930"/>
      <c r="ALC18" s="930"/>
      <c r="ALD18" s="930"/>
      <c r="ALE18" s="930"/>
      <c r="ALF18" s="930"/>
      <c r="ALG18" s="930"/>
      <c r="ALH18" s="930"/>
      <c r="ALI18" s="930"/>
      <c r="ALJ18" s="930"/>
      <c r="ALK18" s="930"/>
      <c r="ALL18" s="930"/>
      <c r="ALM18" s="930"/>
      <c r="ALN18" s="930"/>
      <c r="ALO18" s="930"/>
      <c r="ALP18" s="930"/>
      <c r="ALQ18" s="930"/>
      <c r="ALR18" s="930"/>
      <c r="ALS18" s="930"/>
      <c r="ALT18" s="930"/>
      <c r="ALU18" s="930"/>
      <c r="ALV18" s="930"/>
      <c r="ALW18" s="930"/>
      <c r="ALX18" s="930"/>
      <c r="ALY18" s="930"/>
      <c r="ALZ18" s="930"/>
      <c r="AMA18" s="930"/>
      <c r="AMB18" s="930"/>
      <c r="AMC18" s="930"/>
      <c r="AMD18" s="930"/>
      <c r="AME18" s="930"/>
      <c r="AMF18" s="930"/>
      <c r="AMG18" s="930"/>
      <c r="AMH18" s="930"/>
      <c r="AMI18" s="930"/>
      <c r="AMJ18" s="930"/>
      <c r="AMK18" s="930"/>
      <c r="AML18" s="930"/>
      <c r="AMM18" s="930"/>
      <c r="AMN18" s="930"/>
      <c r="AMO18" s="930"/>
      <c r="AMP18" s="930"/>
      <c r="AMQ18" s="930"/>
      <c r="AMR18" s="930"/>
      <c r="AMS18" s="930"/>
      <c r="AMT18" s="930"/>
      <c r="AMU18" s="930"/>
      <c r="AMV18" s="930"/>
      <c r="AMW18" s="930"/>
      <c r="AMX18" s="930"/>
      <c r="AMY18" s="930"/>
      <c r="AMZ18" s="930"/>
      <c r="ANA18" s="930"/>
      <c r="ANB18" s="930"/>
      <c r="ANC18" s="930"/>
      <c r="AND18" s="930"/>
      <c r="ANE18" s="930"/>
      <c r="ANF18" s="930"/>
      <c r="ANG18" s="930"/>
      <c r="ANH18" s="930"/>
    </row>
    <row r="19" s="931" customFormat="true" ht="15.75" hidden="false" customHeight="false" outlineLevel="0" collapsed="false">
      <c r="A19" s="922"/>
      <c r="B19" s="923" t="str">
        <f aca="false">'(Energiepreise)'!$E19</f>
        <v>Diesel</v>
      </c>
      <c r="C19" s="924" t="str">
        <f aca="false">IF('2b. Energiepreisanpassung'!E16&lt;&gt;"",'2b. Energiepreisanpassung'!E16,"")</f>
        <v/>
      </c>
      <c r="D19" s="922"/>
      <c r="E19" s="923" t="s">
        <v>73</v>
      </c>
      <c r="F19" s="925" t="n">
        <v>0.042</v>
      </c>
      <c r="G19" s="914" t="n">
        <f aca="false">IF($E$3=$E$30,F19,0)</f>
        <v>0.042</v>
      </c>
      <c r="H19" s="926" t="s">
        <v>382</v>
      </c>
      <c r="I19" s="927" t="n">
        <v>16.4</v>
      </c>
      <c r="J19" s="927" t="n">
        <f aca="false">IF(AND(J$9=$C$8,$C19&lt;&gt;""),$C19,IF($E$4=$E$30,I19*(1+$F19),$I19))</f>
        <v>17.0888</v>
      </c>
      <c r="K19" s="928" t="n">
        <v>18.4</v>
      </c>
      <c r="L19" s="921" t="n">
        <f aca="false">K19*(1+$G19)</f>
        <v>19.1728</v>
      </c>
      <c r="M19" s="921" t="n">
        <f aca="false">L19*(1+$G19)</f>
        <v>19.9780576</v>
      </c>
      <c r="N19" s="921" t="n">
        <f aca="false">M19*(1+$G19)</f>
        <v>20.8171360192</v>
      </c>
      <c r="O19" s="921" t="n">
        <f aca="false">N19*(1+$G19)</f>
        <v>21.6914557320064</v>
      </c>
      <c r="P19" s="921" t="n">
        <f aca="false">O19*(1+$G19)</f>
        <v>22.6024968727507</v>
      </c>
      <c r="Q19" s="921" t="n">
        <f aca="false">P19*(1+$G19)</f>
        <v>23.5518017414062</v>
      </c>
      <c r="R19" s="921" t="n">
        <f aca="false">Q19*(1+$G19)</f>
        <v>24.5409774145453</v>
      </c>
      <c r="S19" s="921" t="n">
        <f aca="false">R19*(1+$G19)</f>
        <v>25.5716984659562</v>
      </c>
      <c r="T19" s="921" t="n">
        <f aca="false">S19*(1+$G19)</f>
        <v>26.6457098015263</v>
      </c>
      <c r="U19" s="921" t="n">
        <f aca="false">T19*(1+$G19)</f>
        <v>27.7648296131904</v>
      </c>
      <c r="V19" s="921" t="n">
        <f aca="false">U19*(1+$G19)</f>
        <v>28.9309524569444</v>
      </c>
      <c r="W19" s="921" t="n">
        <f aca="false">V19*(1+$G19)</f>
        <v>30.1460524601361</v>
      </c>
      <c r="X19" s="921" t="n">
        <f aca="false">W19*(1+$G19)</f>
        <v>31.4121866634618</v>
      </c>
      <c r="Y19" s="921" t="n">
        <f aca="false">X19*(1+$G19)</f>
        <v>32.7314985033272</v>
      </c>
      <c r="Z19" s="921" t="n">
        <f aca="false">Y19*(1+$G19)</f>
        <v>34.1062214404669</v>
      </c>
      <c r="AA19" s="921" t="n">
        <f aca="false">Z19*(1+$G19)</f>
        <v>35.5386827409666</v>
      </c>
      <c r="AB19" s="921" t="n">
        <f aca="false">AA19*(1+$G19)</f>
        <v>37.0313074160872</v>
      </c>
      <c r="AC19" s="921" t="n">
        <f aca="false">AB19*(1+$G19)</f>
        <v>38.5866223275628</v>
      </c>
      <c r="AD19" s="921" t="n">
        <f aca="false">AC19*(1+$G19)</f>
        <v>40.2072604653205</v>
      </c>
      <c r="AE19" s="921" t="n">
        <f aca="false">AD19*(1+$G19)</f>
        <v>41.8959654048639</v>
      </c>
      <c r="AF19" s="921" t="n">
        <f aca="false">AE19*(1+$G19)</f>
        <v>43.6555959518682</v>
      </c>
      <c r="AG19" s="921" t="n">
        <f aca="false">AF19*(1+$G19)</f>
        <v>45.4891309818467</v>
      </c>
      <c r="AH19" s="921" t="n">
        <f aca="false">AG19*(1+$G19)</f>
        <v>47.3996744830842</v>
      </c>
      <c r="AI19" s="921" t="n">
        <f aca="false">AH19*(1+$G19)</f>
        <v>49.3904608113738</v>
      </c>
      <c r="AJ19" s="921" t="n">
        <f aca="false">AI19*(1+$G19)</f>
        <v>51.4648601654515</v>
      </c>
      <c r="AK19" s="921" t="n">
        <f aca="false">AJ19*(1+$G19)</f>
        <v>53.6263842924004</v>
      </c>
      <c r="AL19" s="921" t="n">
        <f aca="false">AK19*(1+$G19)</f>
        <v>55.8786924326812</v>
      </c>
      <c r="AM19" s="917" t="n">
        <f aca="false">AL19*(1+$G19)</f>
        <v>58.2255975148539</v>
      </c>
      <c r="AN19" s="917" t="n">
        <f aca="false">AM19*(1+$G19)</f>
        <v>60.6710726104777</v>
      </c>
      <c r="AO19" s="917" t="n">
        <f aca="false">AN19*(1+$G19)</f>
        <v>63.2192576601178</v>
      </c>
      <c r="AP19" s="917" t="n">
        <f aca="false">AO19*(1+$G19)</f>
        <v>65.8744664818427</v>
      </c>
      <c r="AQ19" s="917" t="n">
        <f aca="false">AP19*(1+$G19)</f>
        <v>68.6411940740801</v>
      </c>
      <c r="AR19" s="917" t="n">
        <f aca="false">AQ19*(1+$G19)</f>
        <v>71.5241242251915</v>
      </c>
      <c r="AS19" s="917" t="n">
        <f aca="false">AR19*(1+$G19)</f>
        <v>74.5281374426496</v>
      </c>
      <c r="AT19" s="917" t="n">
        <f aca="false">AS19*(1+$G19)</f>
        <v>77.6583192152408</v>
      </c>
      <c r="AU19" s="917" t="n">
        <f aca="false">AT19*(1+$G19)</f>
        <v>80.919968622281</v>
      </c>
      <c r="AV19" s="917" t="n">
        <f aca="false">AU19*(1+$G19)</f>
        <v>84.3186073044168</v>
      </c>
      <c r="AW19" s="917" t="n">
        <f aca="false">AV19*(1+$G19)</f>
        <v>87.8599888112023</v>
      </c>
      <c r="AX19" s="917" t="n">
        <f aca="false">AW19*(1+$G19)</f>
        <v>91.5501083412728</v>
      </c>
      <c r="AY19" s="917" t="n">
        <f aca="false">AX19*(1+$G19)</f>
        <v>95.3952128916062</v>
      </c>
      <c r="AZ19" s="917" t="n">
        <f aca="false">AY19*(1+$G19)</f>
        <v>99.4018118330537</v>
      </c>
      <c r="BA19" s="917" t="n">
        <f aca="false">AZ19*(1+$G19)</f>
        <v>103.576687930042</v>
      </c>
      <c r="BB19" s="917" t="n">
        <f aca="false">BA19*(1+$G19)</f>
        <v>107.926908823104</v>
      </c>
      <c r="BC19" s="917" t="n">
        <f aca="false">BB19*(1+$G19)</f>
        <v>112.459838993674</v>
      </c>
      <c r="BD19" s="917" t="n">
        <f aca="false">BC19*(1+$G19)</f>
        <v>117.183152231408</v>
      </c>
      <c r="BE19" s="917" t="n">
        <f aca="false">BD19*(1+$G19)</f>
        <v>122.104844625128</v>
      </c>
      <c r="BF19" s="917" t="n">
        <f aca="false">BE19*(1+$G19)</f>
        <v>127.233248099383</v>
      </c>
      <c r="BG19" s="917" t="n">
        <f aca="false">BF19*(1+$G19)</f>
        <v>132.577044519557</v>
      </c>
      <c r="BH19" s="917" t="n">
        <f aca="false">BG19*(1+$G19)</f>
        <v>138.145280389378</v>
      </c>
      <c r="BI19" s="917" t="n">
        <f aca="false">BH19*(1+$G19)</f>
        <v>143.947382165732</v>
      </c>
      <c r="BJ19" s="917" t="n">
        <f aca="false">BI19*(1+$G19)</f>
        <v>149.993172216693</v>
      </c>
      <c r="BK19" s="917" t="n">
        <f aca="false">BJ19*(1+$G19)</f>
        <v>156.292885449794</v>
      </c>
      <c r="BL19" s="917" t="n">
        <f aca="false">BK19*(1+$G19)</f>
        <v>162.857186638686</v>
      </c>
      <c r="BM19" s="917" t="n">
        <f aca="false">BL19*(1+$G19)</f>
        <v>169.69718847751</v>
      </c>
      <c r="BN19" s="917" t="n">
        <f aca="false">BM19*(1+$G19)</f>
        <v>176.824470393566</v>
      </c>
      <c r="BO19" s="917" t="n">
        <f aca="false">BN19*(1+$G19)</f>
        <v>184.251098150096</v>
      </c>
      <c r="BP19" s="917" t="n">
        <f aca="false">BO19*(1+$G19)</f>
        <v>191.9896442724</v>
      </c>
      <c r="BQ19" s="917" t="n">
        <f aca="false">BP19*(1+$G19)</f>
        <v>200.05320933184</v>
      </c>
      <c r="BR19" s="917" t="n">
        <f aca="false">BQ19*(1+$G19)</f>
        <v>208.455444123778</v>
      </c>
      <c r="BS19" s="917" t="n">
        <f aca="false">BR19*(1+$G19)</f>
        <v>217.210572776976</v>
      </c>
      <c r="BT19" s="917" t="n">
        <f aca="false">BS19*(1+$G19)</f>
        <v>226.333416833609</v>
      </c>
      <c r="BU19" s="917" t="n">
        <f aca="false">BT19*(1+$G19)</f>
        <v>235.839420340621</v>
      </c>
      <c r="BV19" s="917" t="n">
        <f aca="false">BU19*(1+$G19)</f>
        <v>245.744675994927</v>
      </c>
      <c r="BW19" s="917" t="n">
        <f aca="false">BV19*(1+$G19)</f>
        <v>256.065952386714</v>
      </c>
      <c r="BX19" s="917" t="n">
        <f aca="false">BW19*(1+$G19)</f>
        <v>266.820722386956</v>
      </c>
      <c r="BY19" s="917" t="n">
        <f aca="false">BX19*(1+$G19)</f>
        <v>278.027192727208</v>
      </c>
      <c r="BZ19" s="917" t="n">
        <f aca="false">BY19*(1+$G19)</f>
        <v>289.704334821751</v>
      </c>
      <c r="CA19" s="922"/>
      <c r="CB19" s="929" t="s">
        <v>387</v>
      </c>
      <c r="CC19" s="929"/>
      <c r="CD19" s="918"/>
      <c r="CE19" s="922"/>
      <c r="CF19" s="922"/>
      <c r="CG19" s="922"/>
      <c r="CH19" s="922"/>
      <c r="CI19" s="930"/>
      <c r="CJ19" s="930"/>
      <c r="CK19" s="930"/>
      <c r="CL19" s="930"/>
      <c r="CM19" s="930"/>
      <c r="CN19" s="930"/>
      <c r="CO19" s="930"/>
      <c r="CP19" s="930"/>
      <c r="CQ19" s="930"/>
      <c r="CR19" s="930"/>
      <c r="CS19" s="930"/>
      <c r="CT19" s="930"/>
      <c r="CU19" s="930"/>
      <c r="CV19" s="930"/>
      <c r="CW19" s="930"/>
      <c r="CX19" s="930"/>
      <c r="CY19" s="930"/>
      <c r="CZ19" s="930"/>
      <c r="DA19" s="930"/>
      <c r="DB19" s="930"/>
      <c r="DC19" s="930"/>
      <c r="DD19" s="930"/>
      <c r="DE19" s="930"/>
      <c r="DF19" s="930"/>
      <c r="DG19" s="930"/>
      <c r="DH19" s="930"/>
      <c r="DI19" s="930"/>
      <c r="DJ19" s="930"/>
      <c r="DK19" s="930"/>
      <c r="DL19" s="930"/>
      <c r="DM19" s="930"/>
      <c r="DN19" s="930"/>
      <c r="DO19" s="930"/>
      <c r="DP19" s="930"/>
      <c r="DQ19" s="930"/>
      <c r="DR19" s="930"/>
      <c r="DS19" s="930"/>
      <c r="DT19" s="930"/>
      <c r="DU19" s="930"/>
      <c r="DV19" s="930"/>
      <c r="DW19" s="930"/>
      <c r="DX19" s="930"/>
      <c r="DY19" s="930"/>
      <c r="DZ19" s="930"/>
      <c r="EA19" s="930"/>
      <c r="EB19" s="930"/>
      <c r="EC19" s="930"/>
      <c r="ED19" s="930"/>
      <c r="EE19" s="930"/>
      <c r="EF19" s="930"/>
      <c r="EG19" s="930"/>
      <c r="EH19" s="930"/>
      <c r="EI19" s="930"/>
      <c r="EJ19" s="930"/>
      <c r="EK19" s="930"/>
      <c r="EL19" s="930"/>
      <c r="EM19" s="930"/>
      <c r="EN19" s="930"/>
      <c r="EO19" s="930"/>
      <c r="EP19" s="930"/>
      <c r="EQ19" s="930"/>
      <c r="ER19" s="930"/>
      <c r="ES19" s="930"/>
      <c r="ET19" s="930"/>
      <c r="EU19" s="930"/>
      <c r="EV19" s="930"/>
      <c r="EW19" s="930"/>
      <c r="EX19" s="930"/>
      <c r="EY19" s="930"/>
      <c r="EZ19" s="930"/>
      <c r="FA19" s="930"/>
      <c r="FB19" s="930"/>
      <c r="FC19" s="930"/>
      <c r="FD19" s="930"/>
      <c r="FE19" s="930"/>
      <c r="FF19" s="930"/>
      <c r="FG19" s="930"/>
      <c r="FH19" s="930"/>
      <c r="FI19" s="930"/>
      <c r="FJ19" s="930"/>
      <c r="FK19" s="930"/>
      <c r="FL19" s="930"/>
      <c r="FM19" s="930"/>
      <c r="FN19" s="930"/>
      <c r="FO19" s="930"/>
      <c r="FP19" s="930"/>
      <c r="FQ19" s="930"/>
      <c r="FR19" s="930"/>
      <c r="FS19" s="930"/>
      <c r="FT19" s="930"/>
      <c r="FU19" s="930"/>
      <c r="FV19" s="930"/>
      <c r="FW19" s="930"/>
      <c r="FX19" s="930"/>
      <c r="FY19" s="930"/>
      <c r="FZ19" s="930"/>
      <c r="GA19" s="930"/>
      <c r="GB19" s="930"/>
      <c r="GC19" s="930"/>
      <c r="GD19" s="930"/>
      <c r="GE19" s="930"/>
      <c r="GF19" s="930"/>
      <c r="GG19" s="930"/>
      <c r="GH19" s="930"/>
      <c r="GI19" s="930"/>
      <c r="GJ19" s="930"/>
      <c r="GK19" s="930"/>
      <c r="GL19" s="930"/>
      <c r="GM19" s="930"/>
      <c r="GN19" s="930"/>
      <c r="GO19" s="930"/>
      <c r="GP19" s="930"/>
      <c r="GQ19" s="930"/>
      <c r="GR19" s="930"/>
      <c r="GS19" s="930"/>
      <c r="GT19" s="930"/>
      <c r="GU19" s="930"/>
      <c r="GV19" s="930"/>
      <c r="GW19" s="930"/>
      <c r="GX19" s="930"/>
      <c r="GY19" s="930"/>
      <c r="GZ19" s="930"/>
      <c r="HA19" s="930"/>
      <c r="HB19" s="930"/>
      <c r="HC19" s="930"/>
      <c r="HD19" s="930"/>
      <c r="HE19" s="930"/>
      <c r="HF19" s="930"/>
      <c r="HG19" s="930"/>
      <c r="HH19" s="930"/>
      <c r="HI19" s="930"/>
      <c r="HJ19" s="930"/>
      <c r="HK19" s="930"/>
      <c r="HL19" s="930"/>
      <c r="HM19" s="930"/>
      <c r="HN19" s="930"/>
      <c r="HO19" s="930"/>
      <c r="HP19" s="930"/>
      <c r="HQ19" s="930"/>
      <c r="HR19" s="930"/>
      <c r="HS19" s="930"/>
      <c r="HT19" s="930"/>
      <c r="HU19" s="930"/>
      <c r="HV19" s="930"/>
      <c r="HW19" s="930"/>
      <c r="HX19" s="930"/>
      <c r="HY19" s="930"/>
      <c r="HZ19" s="930"/>
      <c r="IA19" s="930"/>
      <c r="IB19" s="930"/>
      <c r="IC19" s="930"/>
      <c r="ID19" s="930"/>
      <c r="IE19" s="930"/>
      <c r="IF19" s="930"/>
      <c r="IG19" s="930"/>
      <c r="IH19" s="930"/>
      <c r="II19" s="930"/>
      <c r="IJ19" s="930"/>
      <c r="IK19" s="930"/>
      <c r="IL19" s="930"/>
      <c r="IM19" s="930"/>
      <c r="IN19" s="930"/>
      <c r="IO19" s="930"/>
      <c r="IP19" s="930"/>
      <c r="IQ19" s="930"/>
      <c r="IR19" s="930"/>
      <c r="IS19" s="930"/>
      <c r="IT19" s="930"/>
      <c r="IU19" s="930"/>
      <c r="IV19" s="930"/>
      <c r="IW19" s="930"/>
      <c r="IX19" s="930"/>
      <c r="IY19" s="930"/>
      <c r="IZ19" s="930"/>
      <c r="JA19" s="930"/>
      <c r="JB19" s="930"/>
      <c r="JC19" s="930"/>
      <c r="JD19" s="930"/>
      <c r="JE19" s="930"/>
      <c r="JF19" s="930"/>
      <c r="JG19" s="930"/>
      <c r="JH19" s="930"/>
      <c r="JI19" s="930"/>
      <c r="JJ19" s="930"/>
      <c r="JK19" s="930"/>
      <c r="JL19" s="930"/>
      <c r="JM19" s="930"/>
      <c r="JN19" s="930"/>
      <c r="JO19" s="930"/>
      <c r="JP19" s="930"/>
      <c r="JQ19" s="930"/>
      <c r="JR19" s="930"/>
      <c r="JS19" s="930"/>
      <c r="JT19" s="930"/>
      <c r="JU19" s="930"/>
      <c r="JV19" s="930"/>
      <c r="JW19" s="930"/>
      <c r="JX19" s="930"/>
      <c r="JY19" s="930"/>
      <c r="JZ19" s="930"/>
      <c r="KA19" s="930"/>
      <c r="KB19" s="930"/>
      <c r="KC19" s="930"/>
      <c r="KD19" s="930"/>
      <c r="KE19" s="930"/>
      <c r="KF19" s="930"/>
      <c r="KG19" s="930"/>
      <c r="KH19" s="930"/>
      <c r="KI19" s="930"/>
      <c r="KJ19" s="930"/>
      <c r="KK19" s="930"/>
      <c r="KL19" s="930"/>
      <c r="KM19" s="930"/>
      <c r="KN19" s="930"/>
      <c r="KO19" s="930"/>
      <c r="KP19" s="930"/>
      <c r="KQ19" s="930"/>
      <c r="KR19" s="930"/>
      <c r="KS19" s="930"/>
      <c r="KT19" s="930"/>
      <c r="KU19" s="930"/>
      <c r="KV19" s="930"/>
      <c r="KW19" s="930"/>
      <c r="KX19" s="930"/>
      <c r="KY19" s="930"/>
      <c r="KZ19" s="930"/>
      <c r="LA19" s="930"/>
      <c r="LB19" s="930"/>
      <c r="LC19" s="930"/>
      <c r="LD19" s="930"/>
      <c r="LE19" s="930"/>
      <c r="LF19" s="930"/>
      <c r="LG19" s="930"/>
      <c r="LH19" s="930"/>
      <c r="LI19" s="930"/>
      <c r="LJ19" s="930"/>
      <c r="LK19" s="930"/>
      <c r="LL19" s="930"/>
      <c r="LM19" s="930"/>
      <c r="LN19" s="930"/>
      <c r="LO19" s="930"/>
      <c r="LP19" s="930"/>
      <c r="LQ19" s="930"/>
      <c r="LR19" s="930"/>
      <c r="LS19" s="930"/>
      <c r="LT19" s="930"/>
      <c r="LU19" s="930"/>
      <c r="LV19" s="930"/>
      <c r="LW19" s="930"/>
      <c r="LX19" s="930"/>
      <c r="LY19" s="930"/>
      <c r="LZ19" s="930"/>
      <c r="MA19" s="930"/>
      <c r="MB19" s="930"/>
      <c r="MC19" s="930"/>
      <c r="MD19" s="930"/>
      <c r="ME19" s="930"/>
      <c r="MF19" s="930"/>
      <c r="MG19" s="930"/>
      <c r="MH19" s="930"/>
      <c r="MI19" s="930"/>
      <c r="MJ19" s="930"/>
      <c r="MK19" s="930"/>
      <c r="ML19" s="930"/>
      <c r="MM19" s="930"/>
      <c r="MN19" s="930"/>
      <c r="MO19" s="930"/>
      <c r="MP19" s="930"/>
      <c r="MQ19" s="930"/>
      <c r="MR19" s="930"/>
      <c r="MS19" s="930"/>
      <c r="MT19" s="930"/>
      <c r="MU19" s="930"/>
      <c r="MV19" s="930"/>
      <c r="MW19" s="930"/>
      <c r="MX19" s="930"/>
      <c r="MY19" s="930"/>
      <c r="MZ19" s="930"/>
      <c r="NA19" s="930"/>
      <c r="NB19" s="930"/>
      <c r="NC19" s="930"/>
      <c r="ND19" s="930"/>
      <c r="NE19" s="930"/>
      <c r="NF19" s="930"/>
      <c r="NG19" s="930"/>
      <c r="NH19" s="930"/>
      <c r="NI19" s="930"/>
      <c r="NJ19" s="930"/>
      <c r="NK19" s="930"/>
      <c r="NL19" s="930"/>
      <c r="NM19" s="930"/>
      <c r="NN19" s="930"/>
      <c r="NO19" s="930"/>
      <c r="NP19" s="930"/>
      <c r="NQ19" s="930"/>
      <c r="NR19" s="930"/>
      <c r="NS19" s="930"/>
      <c r="NT19" s="930"/>
      <c r="NU19" s="930"/>
      <c r="NV19" s="930"/>
      <c r="NW19" s="930"/>
      <c r="NX19" s="930"/>
      <c r="NY19" s="930"/>
      <c r="NZ19" s="930"/>
      <c r="OA19" s="930"/>
      <c r="OB19" s="930"/>
      <c r="OC19" s="930"/>
      <c r="OD19" s="930"/>
      <c r="OE19" s="930"/>
      <c r="OF19" s="930"/>
      <c r="OG19" s="930"/>
      <c r="OH19" s="930"/>
      <c r="OI19" s="930"/>
      <c r="OJ19" s="930"/>
      <c r="OK19" s="930"/>
      <c r="OL19" s="930"/>
      <c r="OM19" s="930"/>
      <c r="ON19" s="930"/>
      <c r="OO19" s="930"/>
      <c r="OP19" s="930"/>
      <c r="OQ19" s="930"/>
      <c r="OR19" s="930"/>
      <c r="OS19" s="930"/>
      <c r="OT19" s="930"/>
      <c r="OU19" s="930"/>
      <c r="OV19" s="930"/>
      <c r="OW19" s="930"/>
      <c r="OX19" s="930"/>
      <c r="OY19" s="930"/>
      <c r="OZ19" s="930"/>
      <c r="PA19" s="930"/>
      <c r="PB19" s="930"/>
      <c r="PC19" s="930"/>
      <c r="PD19" s="930"/>
      <c r="PE19" s="930"/>
      <c r="PF19" s="930"/>
      <c r="PG19" s="930"/>
      <c r="PH19" s="930"/>
      <c r="PI19" s="930"/>
      <c r="PJ19" s="930"/>
      <c r="PK19" s="930"/>
      <c r="PL19" s="930"/>
      <c r="PM19" s="930"/>
      <c r="PN19" s="930"/>
      <c r="PO19" s="930"/>
      <c r="PP19" s="930"/>
      <c r="PQ19" s="930"/>
      <c r="PR19" s="930"/>
      <c r="PS19" s="930"/>
      <c r="PT19" s="930"/>
      <c r="PU19" s="930"/>
      <c r="PV19" s="930"/>
      <c r="PW19" s="930"/>
      <c r="PX19" s="930"/>
      <c r="PY19" s="930"/>
      <c r="PZ19" s="930"/>
      <c r="QA19" s="930"/>
      <c r="QB19" s="930"/>
      <c r="QC19" s="930"/>
      <c r="QD19" s="930"/>
      <c r="QE19" s="930"/>
      <c r="QF19" s="930"/>
      <c r="QG19" s="930"/>
      <c r="QH19" s="930"/>
      <c r="QI19" s="930"/>
      <c r="QJ19" s="930"/>
      <c r="QK19" s="930"/>
      <c r="QL19" s="930"/>
      <c r="QM19" s="930"/>
      <c r="QN19" s="930"/>
      <c r="QO19" s="930"/>
      <c r="QP19" s="930"/>
      <c r="QQ19" s="930"/>
      <c r="QR19" s="930"/>
      <c r="QS19" s="930"/>
      <c r="QT19" s="930"/>
      <c r="QU19" s="930"/>
      <c r="QV19" s="930"/>
      <c r="QW19" s="930"/>
      <c r="QX19" s="930"/>
      <c r="QY19" s="930"/>
      <c r="QZ19" s="930"/>
      <c r="RA19" s="930"/>
      <c r="RB19" s="930"/>
      <c r="RC19" s="930"/>
      <c r="RD19" s="930"/>
      <c r="RE19" s="930"/>
      <c r="RF19" s="930"/>
      <c r="RG19" s="930"/>
      <c r="RH19" s="930"/>
      <c r="RI19" s="930"/>
      <c r="RJ19" s="930"/>
      <c r="RK19" s="930"/>
      <c r="RL19" s="930"/>
      <c r="RM19" s="930"/>
      <c r="RN19" s="930"/>
      <c r="RO19" s="930"/>
      <c r="RP19" s="930"/>
      <c r="RQ19" s="930"/>
      <c r="RR19" s="930"/>
      <c r="RS19" s="930"/>
      <c r="RT19" s="930"/>
      <c r="RU19" s="930"/>
      <c r="RV19" s="930"/>
      <c r="RW19" s="930"/>
      <c r="RX19" s="930"/>
      <c r="RY19" s="930"/>
      <c r="RZ19" s="930"/>
      <c r="SA19" s="930"/>
      <c r="SB19" s="930"/>
      <c r="SC19" s="930"/>
      <c r="SD19" s="930"/>
      <c r="SE19" s="930"/>
      <c r="SF19" s="930"/>
      <c r="SG19" s="930"/>
      <c r="SH19" s="930"/>
      <c r="SI19" s="930"/>
      <c r="SJ19" s="930"/>
      <c r="SK19" s="930"/>
      <c r="SL19" s="930"/>
      <c r="SM19" s="930"/>
      <c r="SN19" s="930"/>
      <c r="SO19" s="930"/>
      <c r="SP19" s="930"/>
      <c r="SQ19" s="930"/>
      <c r="SR19" s="930"/>
      <c r="SS19" s="930"/>
      <c r="ST19" s="930"/>
      <c r="SU19" s="930"/>
      <c r="SV19" s="930"/>
      <c r="SW19" s="930"/>
      <c r="SX19" s="930"/>
      <c r="SY19" s="930"/>
      <c r="SZ19" s="930"/>
      <c r="TA19" s="930"/>
      <c r="TB19" s="930"/>
      <c r="TC19" s="930"/>
      <c r="TD19" s="930"/>
      <c r="TE19" s="930"/>
      <c r="TF19" s="930"/>
      <c r="TG19" s="930"/>
      <c r="TH19" s="930"/>
      <c r="TI19" s="930"/>
      <c r="TJ19" s="930"/>
      <c r="TK19" s="930"/>
      <c r="TL19" s="930"/>
      <c r="TM19" s="930"/>
      <c r="TN19" s="930"/>
      <c r="TO19" s="930"/>
      <c r="TP19" s="930"/>
      <c r="TQ19" s="930"/>
      <c r="TR19" s="930"/>
      <c r="TS19" s="930"/>
      <c r="TT19" s="930"/>
      <c r="TU19" s="930"/>
      <c r="TV19" s="930"/>
      <c r="TW19" s="930"/>
      <c r="TX19" s="930"/>
      <c r="TY19" s="930"/>
      <c r="TZ19" s="930"/>
      <c r="UA19" s="930"/>
      <c r="UB19" s="930"/>
      <c r="UC19" s="930"/>
      <c r="UD19" s="930"/>
      <c r="UE19" s="930"/>
      <c r="UF19" s="930"/>
      <c r="UG19" s="930"/>
      <c r="UH19" s="930"/>
      <c r="UI19" s="930"/>
      <c r="UJ19" s="930"/>
      <c r="UK19" s="930"/>
      <c r="UL19" s="930"/>
      <c r="UM19" s="930"/>
      <c r="UN19" s="930"/>
      <c r="UO19" s="930"/>
      <c r="UP19" s="930"/>
      <c r="UQ19" s="930"/>
      <c r="UR19" s="930"/>
      <c r="US19" s="930"/>
      <c r="UT19" s="930"/>
      <c r="UU19" s="930"/>
      <c r="UV19" s="930"/>
      <c r="UW19" s="930"/>
      <c r="UX19" s="930"/>
      <c r="UY19" s="930"/>
      <c r="UZ19" s="930"/>
      <c r="VA19" s="930"/>
      <c r="VB19" s="930"/>
      <c r="VC19" s="930"/>
      <c r="VD19" s="930"/>
      <c r="VE19" s="930"/>
      <c r="VF19" s="930"/>
      <c r="VG19" s="930"/>
      <c r="VH19" s="930"/>
      <c r="VI19" s="930"/>
      <c r="VJ19" s="930"/>
      <c r="VK19" s="930"/>
      <c r="VL19" s="930"/>
      <c r="VM19" s="930"/>
      <c r="VN19" s="930"/>
      <c r="VO19" s="930"/>
      <c r="VP19" s="930"/>
      <c r="VQ19" s="930"/>
      <c r="VR19" s="930"/>
      <c r="VS19" s="930"/>
      <c r="VT19" s="930"/>
      <c r="VU19" s="930"/>
      <c r="VV19" s="930"/>
      <c r="VW19" s="930"/>
      <c r="VX19" s="930"/>
      <c r="VY19" s="930"/>
      <c r="VZ19" s="930"/>
      <c r="WA19" s="930"/>
      <c r="WB19" s="930"/>
      <c r="WC19" s="930"/>
      <c r="WD19" s="930"/>
      <c r="WE19" s="930"/>
      <c r="WF19" s="930"/>
      <c r="WG19" s="930"/>
      <c r="WH19" s="930"/>
      <c r="WI19" s="930"/>
      <c r="WJ19" s="930"/>
      <c r="WK19" s="930"/>
      <c r="WL19" s="930"/>
      <c r="WM19" s="930"/>
      <c r="WN19" s="930"/>
      <c r="WO19" s="930"/>
      <c r="WP19" s="930"/>
      <c r="WQ19" s="930"/>
      <c r="WR19" s="930"/>
      <c r="WS19" s="930"/>
      <c r="WT19" s="930"/>
      <c r="WU19" s="930"/>
      <c r="WV19" s="930"/>
      <c r="WW19" s="930"/>
      <c r="WX19" s="930"/>
      <c r="WY19" s="930"/>
      <c r="WZ19" s="930"/>
      <c r="XA19" s="930"/>
      <c r="XB19" s="930"/>
      <c r="XC19" s="930"/>
      <c r="XD19" s="930"/>
      <c r="XE19" s="930"/>
      <c r="XF19" s="930"/>
      <c r="XG19" s="930"/>
      <c r="XH19" s="930"/>
      <c r="XI19" s="930"/>
      <c r="XJ19" s="930"/>
      <c r="XK19" s="930"/>
      <c r="XL19" s="930"/>
      <c r="XM19" s="930"/>
      <c r="XN19" s="930"/>
      <c r="XO19" s="930"/>
      <c r="XP19" s="930"/>
      <c r="XQ19" s="930"/>
      <c r="XR19" s="930"/>
      <c r="XS19" s="930"/>
      <c r="XT19" s="930"/>
      <c r="XU19" s="930"/>
      <c r="XV19" s="930"/>
      <c r="XW19" s="930"/>
      <c r="XX19" s="930"/>
      <c r="XY19" s="930"/>
      <c r="XZ19" s="930"/>
      <c r="YA19" s="930"/>
      <c r="YB19" s="930"/>
      <c r="YC19" s="930"/>
      <c r="YD19" s="930"/>
      <c r="YE19" s="930"/>
      <c r="YF19" s="930"/>
      <c r="YG19" s="930"/>
      <c r="YH19" s="930"/>
      <c r="YI19" s="930"/>
      <c r="YJ19" s="930"/>
      <c r="YK19" s="930"/>
      <c r="YL19" s="930"/>
      <c r="YM19" s="930"/>
      <c r="YN19" s="930"/>
      <c r="YO19" s="930"/>
      <c r="YP19" s="930"/>
      <c r="YQ19" s="930"/>
      <c r="YR19" s="930"/>
      <c r="YS19" s="930"/>
      <c r="YT19" s="930"/>
      <c r="YU19" s="930"/>
      <c r="YV19" s="930"/>
      <c r="YW19" s="930"/>
      <c r="YX19" s="930"/>
      <c r="YY19" s="930"/>
      <c r="YZ19" s="930"/>
      <c r="ZA19" s="930"/>
      <c r="ZB19" s="930"/>
      <c r="ZC19" s="930"/>
      <c r="ZD19" s="930"/>
      <c r="ZE19" s="930"/>
      <c r="ZF19" s="930"/>
      <c r="ZG19" s="930"/>
      <c r="ZH19" s="930"/>
      <c r="ZI19" s="930"/>
      <c r="ZJ19" s="930"/>
      <c r="ZK19" s="930"/>
      <c r="ZL19" s="930"/>
      <c r="ZM19" s="930"/>
      <c r="ZN19" s="930"/>
      <c r="ZO19" s="930"/>
      <c r="ZP19" s="930"/>
      <c r="ZQ19" s="930"/>
      <c r="ZR19" s="930"/>
      <c r="ZS19" s="930"/>
      <c r="ZT19" s="930"/>
      <c r="ZU19" s="930"/>
      <c r="ZV19" s="930"/>
      <c r="ZW19" s="930"/>
      <c r="ZX19" s="930"/>
      <c r="ZY19" s="930"/>
      <c r="ZZ19" s="930"/>
      <c r="AAA19" s="930"/>
      <c r="AAB19" s="930"/>
      <c r="AAC19" s="930"/>
      <c r="AAD19" s="930"/>
      <c r="AAE19" s="930"/>
      <c r="AAF19" s="930"/>
      <c r="AAG19" s="930"/>
      <c r="AAH19" s="930"/>
      <c r="AAI19" s="930"/>
      <c r="AAJ19" s="930"/>
      <c r="AAK19" s="930"/>
      <c r="AAL19" s="930"/>
      <c r="AAM19" s="930"/>
      <c r="AAN19" s="930"/>
      <c r="AAO19" s="930"/>
      <c r="AAP19" s="930"/>
      <c r="AAQ19" s="930"/>
      <c r="AAR19" s="930"/>
      <c r="AAS19" s="930"/>
      <c r="AAT19" s="930"/>
      <c r="AAU19" s="930"/>
      <c r="AAV19" s="930"/>
      <c r="AAW19" s="930"/>
      <c r="AAX19" s="930"/>
      <c r="AAY19" s="930"/>
      <c r="AAZ19" s="930"/>
      <c r="ABA19" s="930"/>
      <c r="ABB19" s="930"/>
      <c r="ABC19" s="930"/>
      <c r="ABD19" s="930"/>
      <c r="ABE19" s="930"/>
      <c r="ABF19" s="930"/>
      <c r="ABG19" s="930"/>
      <c r="ABH19" s="930"/>
      <c r="ABI19" s="930"/>
      <c r="ABJ19" s="930"/>
      <c r="ABK19" s="930"/>
      <c r="ABL19" s="930"/>
      <c r="ABM19" s="930"/>
      <c r="ABN19" s="930"/>
      <c r="ABO19" s="930"/>
      <c r="ABP19" s="930"/>
      <c r="ABQ19" s="930"/>
      <c r="ABR19" s="930"/>
      <c r="ABS19" s="930"/>
      <c r="ABT19" s="930"/>
      <c r="ABU19" s="930"/>
      <c r="ABV19" s="930"/>
      <c r="ABW19" s="930"/>
      <c r="ABX19" s="930"/>
      <c r="ABY19" s="930"/>
      <c r="ABZ19" s="930"/>
      <c r="ACA19" s="930"/>
      <c r="ACB19" s="930"/>
      <c r="ACC19" s="930"/>
      <c r="ACD19" s="930"/>
      <c r="ACE19" s="930"/>
      <c r="ACF19" s="930"/>
      <c r="ACG19" s="930"/>
      <c r="ACH19" s="930"/>
      <c r="ACI19" s="930"/>
      <c r="ACJ19" s="930"/>
      <c r="ACK19" s="930"/>
      <c r="ACL19" s="930"/>
      <c r="ACM19" s="930"/>
      <c r="ACN19" s="930"/>
      <c r="ACO19" s="930"/>
      <c r="ACP19" s="930"/>
      <c r="ACQ19" s="930"/>
      <c r="ACR19" s="930"/>
      <c r="ACS19" s="930"/>
      <c r="ACT19" s="930"/>
      <c r="ACU19" s="930"/>
      <c r="ACV19" s="930"/>
      <c r="ACW19" s="930"/>
      <c r="ACX19" s="930"/>
      <c r="ACY19" s="930"/>
      <c r="ACZ19" s="930"/>
      <c r="ADA19" s="930"/>
      <c r="ADB19" s="930"/>
      <c r="ADC19" s="930"/>
      <c r="ADD19" s="930"/>
      <c r="ADE19" s="930"/>
      <c r="ADF19" s="930"/>
      <c r="ADG19" s="930"/>
      <c r="ADH19" s="930"/>
      <c r="ADI19" s="930"/>
      <c r="ADJ19" s="930"/>
      <c r="ADK19" s="930"/>
      <c r="ADL19" s="930"/>
      <c r="ADM19" s="930"/>
      <c r="ADN19" s="930"/>
      <c r="ADO19" s="930"/>
      <c r="ADP19" s="930"/>
      <c r="ADQ19" s="930"/>
      <c r="ADR19" s="930"/>
      <c r="ADS19" s="930"/>
      <c r="ADT19" s="930"/>
      <c r="ADU19" s="930"/>
      <c r="ADV19" s="930"/>
      <c r="ADW19" s="930"/>
      <c r="ADX19" s="930"/>
      <c r="ADY19" s="930"/>
      <c r="ADZ19" s="930"/>
      <c r="AEA19" s="930"/>
      <c r="AEB19" s="930"/>
      <c r="AEC19" s="930"/>
      <c r="AED19" s="930"/>
      <c r="AEE19" s="930"/>
      <c r="AEF19" s="930"/>
      <c r="AEG19" s="930"/>
      <c r="AEH19" s="930"/>
      <c r="AEI19" s="930"/>
      <c r="AEJ19" s="930"/>
      <c r="AEK19" s="930"/>
      <c r="AEL19" s="930"/>
      <c r="AEM19" s="930"/>
      <c r="AEN19" s="930"/>
      <c r="AEO19" s="930"/>
      <c r="AEP19" s="930"/>
      <c r="AEQ19" s="930"/>
      <c r="AER19" s="930"/>
      <c r="AES19" s="930"/>
      <c r="AET19" s="930"/>
      <c r="AEU19" s="930"/>
      <c r="AEV19" s="930"/>
      <c r="AEW19" s="930"/>
      <c r="AEX19" s="930"/>
      <c r="AEY19" s="930"/>
      <c r="AEZ19" s="930"/>
      <c r="AFA19" s="930"/>
      <c r="AFB19" s="930"/>
      <c r="AFC19" s="930"/>
      <c r="AFD19" s="930"/>
      <c r="AFE19" s="930"/>
      <c r="AFF19" s="930"/>
      <c r="AFG19" s="930"/>
      <c r="AFH19" s="930"/>
      <c r="AFI19" s="930"/>
      <c r="AFJ19" s="930"/>
      <c r="AFK19" s="930"/>
      <c r="AFL19" s="930"/>
      <c r="AFM19" s="930"/>
      <c r="AFN19" s="930"/>
      <c r="AFO19" s="930"/>
      <c r="AFP19" s="930"/>
      <c r="AFQ19" s="930"/>
      <c r="AFR19" s="930"/>
      <c r="AFS19" s="930"/>
      <c r="AFT19" s="930"/>
      <c r="AFU19" s="930"/>
      <c r="AFV19" s="930"/>
      <c r="AFW19" s="930"/>
      <c r="AFX19" s="930"/>
      <c r="AFY19" s="930"/>
      <c r="AFZ19" s="930"/>
      <c r="AGA19" s="930"/>
      <c r="AGB19" s="930"/>
      <c r="AGC19" s="930"/>
      <c r="AGD19" s="930"/>
      <c r="AGE19" s="930"/>
      <c r="AGF19" s="930"/>
      <c r="AGG19" s="930"/>
      <c r="AGH19" s="930"/>
      <c r="AGI19" s="930"/>
      <c r="AGJ19" s="930"/>
      <c r="AGK19" s="930"/>
      <c r="AGL19" s="930"/>
      <c r="AGM19" s="930"/>
      <c r="AGN19" s="930"/>
      <c r="AGO19" s="930"/>
      <c r="AGP19" s="930"/>
      <c r="AGQ19" s="930"/>
      <c r="AGR19" s="930"/>
      <c r="AGS19" s="930"/>
      <c r="AGT19" s="930"/>
      <c r="AGU19" s="930"/>
      <c r="AGV19" s="930"/>
      <c r="AGW19" s="930"/>
      <c r="AGX19" s="930"/>
      <c r="AGY19" s="930"/>
      <c r="AGZ19" s="930"/>
      <c r="AHA19" s="930"/>
      <c r="AHB19" s="930"/>
      <c r="AHC19" s="930"/>
      <c r="AHD19" s="930"/>
      <c r="AHE19" s="930"/>
      <c r="AHF19" s="930"/>
      <c r="AHG19" s="930"/>
      <c r="AHH19" s="930"/>
      <c r="AHI19" s="930"/>
      <c r="AHJ19" s="930"/>
      <c r="AHK19" s="930"/>
      <c r="AHL19" s="930"/>
      <c r="AHM19" s="930"/>
      <c r="AHN19" s="930"/>
      <c r="AHO19" s="930"/>
      <c r="AHP19" s="930"/>
      <c r="AHQ19" s="930"/>
      <c r="AHR19" s="930"/>
      <c r="AHS19" s="930"/>
      <c r="AHT19" s="930"/>
      <c r="AHU19" s="930"/>
      <c r="AHV19" s="930"/>
      <c r="AHW19" s="930"/>
      <c r="AHX19" s="930"/>
      <c r="AHY19" s="930"/>
      <c r="AHZ19" s="930"/>
      <c r="AIA19" s="930"/>
      <c r="AIB19" s="930"/>
      <c r="AIC19" s="930"/>
      <c r="AID19" s="930"/>
      <c r="AIE19" s="930"/>
      <c r="AIF19" s="930"/>
      <c r="AIG19" s="930"/>
      <c r="AIH19" s="930"/>
      <c r="AII19" s="930"/>
      <c r="AIJ19" s="930"/>
      <c r="AIK19" s="930"/>
      <c r="AIL19" s="930"/>
      <c r="AIM19" s="930"/>
      <c r="AIN19" s="930"/>
      <c r="AIO19" s="930"/>
      <c r="AIP19" s="930"/>
      <c r="AIQ19" s="930"/>
      <c r="AIR19" s="930"/>
      <c r="AIS19" s="930"/>
      <c r="AIT19" s="930"/>
      <c r="AIU19" s="930"/>
      <c r="AIV19" s="930"/>
      <c r="AIW19" s="930"/>
      <c r="AIX19" s="930"/>
      <c r="AIY19" s="930"/>
      <c r="AIZ19" s="930"/>
      <c r="AJA19" s="930"/>
      <c r="AJB19" s="930"/>
      <c r="AJC19" s="930"/>
      <c r="AJD19" s="930"/>
      <c r="AJE19" s="930"/>
      <c r="AJF19" s="930"/>
      <c r="AJG19" s="930"/>
      <c r="AJH19" s="930"/>
      <c r="AJI19" s="930"/>
      <c r="AJJ19" s="930"/>
      <c r="AJK19" s="930"/>
      <c r="AJL19" s="930"/>
      <c r="AJM19" s="930"/>
      <c r="AJN19" s="930"/>
      <c r="AJO19" s="930"/>
      <c r="AJP19" s="930"/>
      <c r="AJQ19" s="930"/>
      <c r="AJR19" s="930"/>
      <c r="AJS19" s="930"/>
      <c r="AJT19" s="930"/>
      <c r="AJU19" s="930"/>
      <c r="AJV19" s="930"/>
      <c r="AJW19" s="930"/>
      <c r="AJX19" s="930"/>
      <c r="AJY19" s="930"/>
      <c r="AJZ19" s="930"/>
      <c r="AKA19" s="930"/>
      <c r="AKB19" s="930"/>
      <c r="AKC19" s="930"/>
      <c r="AKD19" s="930"/>
      <c r="AKE19" s="930"/>
      <c r="AKF19" s="930"/>
      <c r="AKG19" s="930"/>
      <c r="AKH19" s="930"/>
      <c r="AKI19" s="930"/>
      <c r="AKJ19" s="930"/>
      <c r="AKK19" s="930"/>
      <c r="AKL19" s="930"/>
      <c r="AKM19" s="930"/>
      <c r="AKN19" s="930"/>
      <c r="AKO19" s="930"/>
      <c r="AKP19" s="930"/>
      <c r="AKQ19" s="930"/>
      <c r="AKR19" s="930"/>
      <c r="AKS19" s="930"/>
      <c r="AKT19" s="930"/>
      <c r="AKU19" s="930"/>
      <c r="AKV19" s="930"/>
      <c r="AKW19" s="930"/>
      <c r="AKX19" s="930"/>
      <c r="AKY19" s="930"/>
      <c r="AKZ19" s="930"/>
      <c r="ALA19" s="930"/>
      <c r="ALB19" s="930"/>
      <c r="ALC19" s="930"/>
      <c r="ALD19" s="930"/>
      <c r="ALE19" s="930"/>
      <c r="ALF19" s="930"/>
      <c r="ALG19" s="930"/>
      <c r="ALH19" s="930"/>
      <c r="ALI19" s="930"/>
      <c r="ALJ19" s="930"/>
      <c r="ALK19" s="930"/>
      <c r="ALL19" s="930"/>
      <c r="ALM19" s="930"/>
      <c r="ALN19" s="930"/>
      <c r="ALO19" s="930"/>
      <c r="ALP19" s="930"/>
      <c r="ALQ19" s="930"/>
      <c r="ALR19" s="930"/>
      <c r="ALS19" s="930"/>
      <c r="ALT19" s="930"/>
      <c r="ALU19" s="930"/>
      <c r="ALV19" s="930"/>
      <c r="ALW19" s="930"/>
      <c r="ALX19" s="930"/>
      <c r="ALY19" s="930"/>
      <c r="ALZ19" s="930"/>
      <c r="AMA19" s="930"/>
      <c r="AMB19" s="930"/>
      <c r="AMC19" s="930"/>
      <c r="AMD19" s="930"/>
      <c r="AME19" s="930"/>
      <c r="AMF19" s="930"/>
      <c r="AMG19" s="930"/>
      <c r="AMH19" s="930"/>
      <c r="AMI19" s="930"/>
      <c r="AMJ19" s="930"/>
      <c r="AMK19" s="930"/>
      <c r="AML19" s="930"/>
      <c r="AMM19" s="930"/>
      <c r="AMN19" s="930"/>
      <c r="AMO19" s="930"/>
      <c r="AMP19" s="930"/>
      <c r="AMQ19" s="930"/>
      <c r="AMR19" s="930"/>
      <c r="AMS19" s="930"/>
      <c r="AMT19" s="930"/>
      <c r="AMU19" s="930"/>
      <c r="AMV19" s="930"/>
      <c r="AMW19" s="930"/>
      <c r="AMX19" s="930"/>
      <c r="AMY19" s="930"/>
      <c r="AMZ19" s="930"/>
      <c r="ANA19" s="930"/>
      <c r="ANB19" s="930"/>
      <c r="ANC19" s="930"/>
      <c r="AND19" s="930"/>
      <c r="ANE19" s="930"/>
      <c r="ANF19" s="930"/>
      <c r="ANG19" s="930"/>
      <c r="ANH19" s="930"/>
    </row>
    <row r="20" customFormat="false" ht="42.75" hidden="false" customHeight="false" outlineLevel="0" collapsed="false">
      <c r="A20" s="4"/>
      <c r="B20" s="919" t="str">
        <f aca="false">'(Energiepreise)'!$E20</f>
        <v>Hackschnitzel</v>
      </c>
      <c r="C20" s="920" t="str">
        <f aca="false">IF('2b. Energiepreisanpassung'!E17&lt;&gt;"",'2b. Energiepreisanpassung'!E17,"")</f>
        <v/>
      </c>
      <c r="D20" s="4"/>
      <c r="E20" s="120" t="s">
        <v>74</v>
      </c>
      <c r="F20" s="913" t="n">
        <v>0.02</v>
      </c>
      <c r="G20" s="914" t="n">
        <f aca="false">IF($E$3=$E$30,F20,0)</f>
        <v>0.02</v>
      </c>
      <c r="H20" s="915" t="s">
        <v>382</v>
      </c>
      <c r="I20" s="916" t="n">
        <v>2.5</v>
      </c>
      <c r="J20" s="916" t="n">
        <f aca="false">IF(AND(J$9=$C$8,$C20&lt;&gt;""),$C20,IF($E$4=$E$30,I20*(1+$F20),$I20))</f>
        <v>2.55</v>
      </c>
      <c r="K20" s="921" t="n">
        <v>3.9</v>
      </c>
      <c r="L20" s="921" t="n">
        <f aca="false">K20*(1+$G20)</f>
        <v>3.978</v>
      </c>
      <c r="M20" s="921" t="n">
        <f aca="false">L20*(1+$G20)</f>
        <v>4.05756</v>
      </c>
      <c r="N20" s="921" t="n">
        <f aca="false">M20*(1+$G20)</f>
        <v>4.1387112</v>
      </c>
      <c r="O20" s="921" t="n">
        <f aca="false">N20*(1+$G20)</f>
        <v>4.221485424</v>
      </c>
      <c r="P20" s="921" t="n">
        <f aca="false">O20*(1+$G20)</f>
        <v>4.30591513248</v>
      </c>
      <c r="Q20" s="921" t="n">
        <f aca="false">P20*(1+$G20)</f>
        <v>4.3920334351296</v>
      </c>
      <c r="R20" s="921" t="n">
        <f aca="false">Q20*(1+$G20)</f>
        <v>4.47987410383219</v>
      </c>
      <c r="S20" s="921" t="n">
        <f aca="false">R20*(1+$G20)</f>
        <v>4.56947158590884</v>
      </c>
      <c r="T20" s="921" t="n">
        <f aca="false">S20*(1+$G20)</f>
        <v>4.66086101762701</v>
      </c>
      <c r="U20" s="921" t="n">
        <f aca="false">T20*(1+$G20)</f>
        <v>4.75407823797955</v>
      </c>
      <c r="V20" s="921" t="n">
        <f aca="false">U20*(1+$G20)</f>
        <v>4.84915980273915</v>
      </c>
      <c r="W20" s="921" t="n">
        <f aca="false">V20*(1+$G20)</f>
        <v>4.94614299879393</v>
      </c>
      <c r="X20" s="921" t="n">
        <f aca="false">W20*(1+$G20)</f>
        <v>5.04506585876981</v>
      </c>
      <c r="Y20" s="921" t="n">
        <f aca="false">X20*(1+$G20)</f>
        <v>5.1459671759452</v>
      </c>
      <c r="Z20" s="921" t="n">
        <f aca="false">Y20*(1+$G20)</f>
        <v>5.24888651946411</v>
      </c>
      <c r="AA20" s="921" t="n">
        <f aca="false">Z20*(1+$G20)</f>
        <v>5.35386424985339</v>
      </c>
      <c r="AB20" s="921" t="n">
        <f aca="false">AA20*(1+$G20)</f>
        <v>5.46094153485046</v>
      </c>
      <c r="AC20" s="921" t="n">
        <f aca="false">AB20*(1+$G20)</f>
        <v>5.57016036554747</v>
      </c>
      <c r="AD20" s="921" t="n">
        <f aca="false">AC20*(1+$G20)</f>
        <v>5.68156357285842</v>
      </c>
      <c r="AE20" s="921" t="n">
        <f aca="false">AD20*(1+$G20)</f>
        <v>5.79519484431559</v>
      </c>
      <c r="AF20" s="921" t="n">
        <f aca="false">AE20*(1+$G20)</f>
        <v>5.9110987412019</v>
      </c>
      <c r="AG20" s="921" t="n">
        <f aca="false">AF20*(1+$G20)</f>
        <v>6.02932071602594</v>
      </c>
      <c r="AH20" s="921" t="n">
        <f aca="false">AG20*(1+$G20)</f>
        <v>6.14990713034645</v>
      </c>
      <c r="AI20" s="921" t="n">
        <f aca="false">AH20*(1+$G20)</f>
        <v>6.27290527295338</v>
      </c>
      <c r="AJ20" s="921" t="n">
        <f aca="false">AI20*(1+$G20)</f>
        <v>6.39836337841245</v>
      </c>
      <c r="AK20" s="921" t="n">
        <f aca="false">AJ20*(1+$G20)</f>
        <v>6.5263306459807</v>
      </c>
      <c r="AL20" s="921" t="n">
        <f aca="false">AK20*(1+$G20)</f>
        <v>6.65685725890032</v>
      </c>
      <c r="AM20" s="917" t="n">
        <f aca="false">AL20*(1+$G20)</f>
        <v>6.78999440407832</v>
      </c>
      <c r="AN20" s="917" t="n">
        <f aca="false">AM20*(1+$G20)</f>
        <v>6.92579429215989</v>
      </c>
      <c r="AO20" s="917" t="n">
        <f aca="false">AN20*(1+$G20)</f>
        <v>7.06431017800309</v>
      </c>
      <c r="AP20" s="917" t="n">
        <f aca="false">AO20*(1+$G20)</f>
        <v>7.20559638156315</v>
      </c>
      <c r="AQ20" s="917" t="n">
        <f aca="false">AP20*(1+$G20)</f>
        <v>7.34970830919441</v>
      </c>
      <c r="AR20" s="917" t="n">
        <f aca="false">AQ20*(1+$G20)</f>
        <v>7.4967024753783</v>
      </c>
      <c r="AS20" s="917" t="n">
        <f aca="false">AR20*(1+$G20)</f>
        <v>7.64663652488587</v>
      </c>
      <c r="AT20" s="917" t="n">
        <f aca="false">AS20*(1+$G20)</f>
        <v>7.79956925538358</v>
      </c>
      <c r="AU20" s="917" t="n">
        <f aca="false">AT20*(1+$G20)</f>
        <v>7.95556064049126</v>
      </c>
      <c r="AV20" s="917" t="n">
        <f aca="false">AU20*(1+$G20)</f>
        <v>8.11467185330108</v>
      </c>
      <c r="AW20" s="917" t="n">
        <f aca="false">AV20*(1+$G20)</f>
        <v>8.2769652903671</v>
      </c>
      <c r="AX20" s="917" t="n">
        <f aca="false">AW20*(1+$G20)</f>
        <v>8.44250459617445</v>
      </c>
      <c r="AY20" s="917" t="n">
        <f aca="false">AX20*(1+$G20)</f>
        <v>8.61135468809794</v>
      </c>
      <c r="AZ20" s="917" t="n">
        <f aca="false">AY20*(1+$G20)</f>
        <v>8.78358178185989</v>
      </c>
      <c r="BA20" s="917" t="n">
        <f aca="false">AZ20*(1+$G20)</f>
        <v>8.95925341749709</v>
      </c>
      <c r="BB20" s="917" t="n">
        <f aca="false">BA20*(1+$G20)</f>
        <v>9.13843848584703</v>
      </c>
      <c r="BC20" s="917" t="n">
        <f aca="false">BB20*(1+$G20)</f>
        <v>9.32120725556397</v>
      </c>
      <c r="BD20" s="917" t="n">
        <f aca="false">BC20*(1+$G20)</f>
        <v>9.50763140067525</v>
      </c>
      <c r="BE20" s="917" t="n">
        <f aca="false">BD20*(1+$G20)</f>
        <v>9.69778402868876</v>
      </c>
      <c r="BF20" s="917" t="n">
        <f aca="false">BE20*(1+$G20)</f>
        <v>9.89173970926253</v>
      </c>
      <c r="BG20" s="917" t="n">
        <f aca="false">BF20*(1+$G20)</f>
        <v>10.0895745034478</v>
      </c>
      <c r="BH20" s="917" t="n">
        <f aca="false">BG20*(1+$G20)</f>
        <v>10.2913659935167</v>
      </c>
      <c r="BI20" s="917" t="n">
        <f aca="false">BH20*(1+$G20)</f>
        <v>10.4971933133871</v>
      </c>
      <c r="BJ20" s="917" t="n">
        <f aca="false">BI20*(1+$G20)</f>
        <v>10.7071371796548</v>
      </c>
      <c r="BK20" s="917" t="n">
        <f aca="false">BJ20*(1+$G20)</f>
        <v>10.9212799232479</v>
      </c>
      <c r="BL20" s="917" t="n">
        <f aca="false">BK20*(1+$G20)</f>
        <v>11.1397055217129</v>
      </c>
      <c r="BM20" s="917" t="n">
        <f aca="false">BL20*(1+$G20)</f>
        <v>11.3624996321471</v>
      </c>
      <c r="BN20" s="917" t="n">
        <f aca="false">BM20*(1+$G20)</f>
        <v>11.5897496247901</v>
      </c>
      <c r="BO20" s="917" t="n">
        <f aca="false">BN20*(1+$G20)</f>
        <v>11.8215446172859</v>
      </c>
      <c r="BP20" s="917" t="n">
        <f aca="false">BO20*(1+$G20)</f>
        <v>12.0579755096316</v>
      </c>
      <c r="BQ20" s="917" t="n">
        <f aca="false">BP20*(1+$G20)</f>
        <v>12.2991350198242</v>
      </c>
      <c r="BR20" s="917" t="n">
        <f aca="false">BQ20*(1+$G20)</f>
        <v>12.5451177202207</v>
      </c>
      <c r="BS20" s="917" t="n">
        <f aca="false">BR20*(1+$G20)</f>
        <v>12.7960200746251</v>
      </c>
      <c r="BT20" s="917" t="n">
        <f aca="false">BS20*(1+$G20)</f>
        <v>13.0519404761176</v>
      </c>
      <c r="BU20" s="917" t="n">
        <f aca="false">BT20*(1+$G20)</f>
        <v>13.31297928564</v>
      </c>
      <c r="BV20" s="917" t="n">
        <f aca="false">BU20*(1+$G20)</f>
        <v>13.5792388713528</v>
      </c>
      <c r="BW20" s="917" t="n">
        <f aca="false">BV20*(1+$G20)</f>
        <v>13.8508236487798</v>
      </c>
      <c r="BX20" s="917" t="n">
        <f aca="false">BW20*(1+$G20)</f>
        <v>14.1278401217554</v>
      </c>
      <c r="BY20" s="917" t="n">
        <f aca="false">BX20*(1+$G20)</f>
        <v>14.4103969241905</v>
      </c>
      <c r="BZ20" s="917" t="n">
        <f aca="false">BY20*(1+$G20)</f>
        <v>14.6986048626744</v>
      </c>
      <c r="CA20" s="4"/>
      <c r="CB20" s="918" t="s">
        <v>385</v>
      </c>
      <c r="CC20" s="918"/>
      <c r="CD20" s="918"/>
      <c r="CE20" s="4"/>
      <c r="CF20" s="4"/>
      <c r="CG20" s="4"/>
      <c r="CH20" s="4"/>
    </row>
    <row r="21" customFormat="false" ht="42.75" hidden="false" customHeight="false" outlineLevel="0" collapsed="false">
      <c r="A21" s="4"/>
      <c r="B21" s="919" t="str">
        <f aca="false">'(Energiepreise)'!$E21</f>
        <v>Scheitholz</v>
      </c>
      <c r="C21" s="920" t="str">
        <f aca="false">IF('2b. Energiepreisanpassung'!E18&lt;&gt;"",'2b. Energiepreisanpassung'!E18,"")</f>
        <v/>
      </c>
      <c r="D21" s="4"/>
      <c r="E21" s="120" t="s">
        <v>75</v>
      </c>
      <c r="F21" s="913" t="n">
        <v>0.02</v>
      </c>
      <c r="G21" s="914" t="n">
        <f aca="false">IF($E$3=$E$30,F21,0)</f>
        <v>0.02</v>
      </c>
      <c r="H21" s="915" t="s">
        <v>382</v>
      </c>
      <c r="I21" s="916" t="n">
        <v>6</v>
      </c>
      <c r="J21" s="916" t="n">
        <f aca="false">IF(AND(J$9=$C$8,$C21&lt;&gt;""),$C21,IF($E$4=$E$30,I21*(1+$F21),$I21))</f>
        <v>6.12</v>
      </c>
      <c r="K21" s="921" t="n">
        <v>6.2</v>
      </c>
      <c r="L21" s="921" t="n">
        <f aca="false">K21*(1+$G21)</f>
        <v>6.324</v>
      </c>
      <c r="M21" s="921" t="n">
        <f aca="false">L21*(1+$G21)</f>
        <v>6.45048</v>
      </c>
      <c r="N21" s="921" t="n">
        <f aca="false">M21*(1+$G21)</f>
        <v>6.5794896</v>
      </c>
      <c r="O21" s="921" t="n">
        <f aca="false">N21*(1+$G21)</f>
        <v>6.711079392</v>
      </c>
      <c r="P21" s="921" t="n">
        <f aca="false">O21*(1+$G21)</f>
        <v>6.84530097984</v>
      </c>
      <c r="Q21" s="921" t="n">
        <f aca="false">P21*(1+$G21)</f>
        <v>6.9822069994368</v>
      </c>
      <c r="R21" s="921" t="n">
        <f aca="false">Q21*(1+$G21)</f>
        <v>7.12185113942554</v>
      </c>
      <c r="S21" s="921" t="n">
        <f aca="false">R21*(1+$G21)</f>
        <v>7.26428816221405</v>
      </c>
      <c r="T21" s="921" t="n">
        <f aca="false">S21*(1+$G21)</f>
        <v>7.40957392545833</v>
      </c>
      <c r="U21" s="921" t="n">
        <f aca="false">T21*(1+$G21)</f>
        <v>7.5577654039675</v>
      </c>
      <c r="V21" s="921" t="n">
        <f aca="false">U21*(1+$G21)</f>
        <v>7.70892071204685</v>
      </c>
      <c r="W21" s="921" t="n">
        <f aca="false">V21*(1+$G21)</f>
        <v>7.86309912628778</v>
      </c>
      <c r="X21" s="921" t="n">
        <f aca="false">W21*(1+$G21)</f>
        <v>8.02036110881354</v>
      </c>
      <c r="Y21" s="921" t="n">
        <f aca="false">X21*(1+$G21)</f>
        <v>8.18076833098981</v>
      </c>
      <c r="Z21" s="921" t="n">
        <f aca="false">Y21*(1+$G21)</f>
        <v>8.34438369760961</v>
      </c>
      <c r="AA21" s="921" t="n">
        <f aca="false">Z21*(1+$G21)</f>
        <v>8.5112713715618</v>
      </c>
      <c r="AB21" s="921" t="n">
        <f aca="false">AA21*(1+$G21)</f>
        <v>8.68149679899304</v>
      </c>
      <c r="AC21" s="921" t="n">
        <f aca="false">AB21*(1+$G21)</f>
        <v>8.8551267349729</v>
      </c>
      <c r="AD21" s="921" t="n">
        <f aca="false">AC21*(1+$G21)</f>
        <v>9.03222926967235</v>
      </c>
      <c r="AE21" s="921" t="n">
        <f aca="false">AD21*(1+$G21)</f>
        <v>9.2128738550658</v>
      </c>
      <c r="AF21" s="921" t="n">
        <f aca="false">AE21*(1+$G21)</f>
        <v>9.39713133216712</v>
      </c>
      <c r="AG21" s="921" t="n">
        <f aca="false">AF21*(1+$G21)</f>
        <v>9.58507395881046</v>
      </c>
      <c r="AH21" s="921" t="n">
        <f aca="false">AG21*(1+$G21)</f>
        <v>9.77677543798667</v>
      </c>
      <c r="AI21" s="921" t="n">
        <f aca="false">AH21*(1+$G21)</f>
        <v>9.9723109467464</v>
      </c>
      <c r="AJ21" s="921" t="n">
        <f aca="false">AI21*(1+$G21)</f>
        <v>10.1717571656813</v>
      </c>
      <c r="AK21" s="921" t="n">
        <f aca="false">AJ21*(1+$G21)</f>
        <v>10.375192308995</v>
      </c>
      <c r="AL21" s="921" t="n">
        <f aca="false">AK21*(1+$G21)</f>
        <v>10.5826961551749</v>
      </c>
      <c r="AM21" s="917" t="n">
        <f aca="false">AL21*(1+$G21)</f>
        <v>10.7943500782784</v>
      </c>
      <c r="AN21" s="917" t="n">
        <f aca="false">AM21*(1+$G21)</f>
        <v>11.0102370798439</v>
      </c>
      <c r="AO21" s="917" t="n">
        <f aca="false">AN21*(1+$G21)</f>
        <v>11.2304418214408</v>
      </c>
      <c r="AP21" s="917" t="n">
        <f aca="false">AO21*(1+$G21)</f>
        <v>11.4550506578696</v>
      </c>
      <c r="AQ21" s="917" t="n">
        <f aca="false">AP21*(1+$G21)</f>
        <v>11.684151671027</v>
      </c>
      <c r="AR21" s="917" t="n">
        <f aca="false">AQ21*(1+$G21)</f>
        <v>11.9178347044476</v>
      </c>
      <c r="AS21" s="917" t="n">
        <f aca="false">AR21*(1+$G21)</f>
        <v>12.1561913985365</v>
      </c>
      <c r="AT21" s="917" t="n">
        <f aca="false">AS21*(1+$G21)</f>
        <v>12.3993152265072</v>
      </c>
      <c r="AU21" s="917" t="n">
        <f aca="false">AT21*(1+$G21)</f>
        <v>12.6473015310374</v>
      </c>
      <c r="AV21" s="917" t="n">
        <f aca="false">AU21*(1+$G21)</f>
        <v>12.9002475616581</v>
      </c>
      <c r="AW21" s="917" t="n">
        <f aca="false">AV21*(1+$G21)</f>
        <v>13.1582525128913</v>
      </c>
      <c r="AX21" s="917" t="n">
        <f aca="false">AW21*(1+$G21)</f>
        <v>13.4214175631491</v>
      </c>
      <c r="AY21" s="917" t="n">
        <f aca="false">AX21*(1+$G21)</f>
        <v>13.6898459144121</v>
      </c>
      <c r="AZ21" s="917" t="n">
        <f aca="false">AY21*(1+$G21)</f>
        <v>13.9636428327003</v>
      </c>
      <c r="BA21" s="917" t="n">
        <f aca="false">AZ21*(1+$G21)</f>
        <v>14.2429156893543</v>
      </c>
      <c r="BB21" s="917" t="n">
        <f aca="false">BA21*(1+$G21)</f>
        <v>14.5277740031414</v>
      </c>
      <c r="BC21" s="917" t="n">
        <f aca="false">BB21*(1+$G21)</f>
        <v>14.8183294832043</v>
      </c>
      <c r="BD21" s="917" t="n">
        <f aca="false">BC21*(1+$G21)</f>
        <v>15.1146960728683</v>
      </c>
      <c r="BE21" s="917" t="n">
        <f aca="false">BD21*(1+$G21)</f>
        <v>15.4169899943257</v>
      </c>
      <c r="BF21" s="917" t="n">
        <f aca="false">BE21*(1+$G21)</f>
        <v>15.7253297942122</v>
      </c>
      <c r="BG21" s="917" t="n">
        <f aca="false">BF21*(1+$G21)</f>
        <v>16.0398363900965</v>
      </c>
      <c r="BH21" s="917" t="n">
        <f aca="false">BG21*(1+$G21)</f>
        <v>16.3606331178984</v>
      </c>
      <c r="BI21" s="917" t="n">
        <f aca="false">BH21*(1+$G21)</f>
        <v>16.6878457802564</v>
      </c>
      <c r="BJ21" s="917" t="n">
        <f aca="false">BI21*(1+$G21)</f>
        <v>17.0216026958615</v>
      </c>
      <c r="BK21" s="917" t="n">
        <f aca="false">BJ21*(1+$G21)</f>
        <v>17.3620347497787</v>
      </c>
      <c r="BL21" s="917" t="n">
        <f aca="false">BK21*(1+$G21)</f>
        <v>17.7092754447743</v>
      </c>
      <c r="BM21" s="917" t="n">
        <f aca="false">BL21*(1+$G21)</f>
        <v>18.0634609536698</v>
      </c>
      <c r="BN21" s="917" t="n">
        <f aca="false">BM21*(1+$G21)</f>
        <v>18.4247301727432</v>
      </c>
      <c r="BO21" s="917" t="n">
        <f aca="false">BN21*(1+$G21)</f>
        <v>18.7932247761981</v>
      </c>
      <c r="BP21" s="917" t="n">
        <f aca="false">BO21*(1+$G21)</f>
        <v>19.169089271722</v>
      </c>
      <c r="BQ21" s="917" t="n">
        <f aca="false">BP21*(1+$G21)</f>
        <v>19.5524710571565</v>
      </c>
      <c r="BR21" s="917" t="n">
        <f aca="false">BQ21*(1+$G21)</f>
        <v>19.9435204782996</v>
      </c>
      <c r="BS21" s="917" t="n">
        <f aca="false">BR21*(1+$G21)</f>
        <v>20.3423908878656</v>
      </c>
      <c r="BT21" s="917" t="n">
        <f aca="false">BS21*(1+$G21)</f>
        <v>20.7492387056229</v>
      </c>
      <c r="BU21" s="917" t="n">
        <f aca="false">BT21*(1+$G21)</f>
        <v>21.1642234797353</v>
      </c>
      <c r="BV21" s="917" t="n">
        <f aca="false">BU21*(1+$G21)</f>
        <v>21.5875079493301</v>
      </c>
      <c r="BW21" s="917" t="n">
        <f aca="false">BV21*(1+$G21)</f>
        <v>22.0192581083167</v>
      </c>
      <c r="BX21" s="917" t="n">
        <f aca="false">BW21*(1+$G21)</f>
        <v>22.459643270483</v>
      </c>
      <c r="BY21" s="917" t="n">
        <f aca="false">BX21*(1+$G21)</f>
        <v>22.9088361358927</v>
      </c>
      <c r="BZ21" s="917" t="n">
        <f aca="false">BY21*(1+$G21)</f>
        <v>23.3670128586105</v>
      </c>
      <c r="CA21" s="4"/>
      <c r="CB21" s="918" t="s">
        <v>385</v>
      </c>
      <c r="CC21" s="918"/>
      <c r="CD21" s="918"/>
      <c r="CE21" s="4"/>
      <c r="CF21" s="4"/>
      <c r="CG21" s="4"/>
      <c r="CH21" s="4"/>
    </row>
    <row r="22" customFormat="false" ht="16.5" hidden="false" customHeight="false" outlineLevel="0" collapsed="false">
      <c r="A22" s="4"/>
      <c r="B22" s="4" t="s">
        <v>348</v>
      </c>
      <c r="C22" s="4"/>
      <c r="D22" s="4"/>
      <c r="E22" s="932" t="str">
        <f aca="false">'(Betriebsstoff- &amp; Anlagendaten)'!B22</f>
        <v>nichts</v>
      </c>
      <c r="F22" s="913" t="n">
        <v>0</v>
      </c>
      <c r="G22" s="914" t="n">
        <f aca="false">IF($E$3=$E$30,F22,0)</f>
        <v>0</v>
      </c>
      <c r="H22" s="915" t="s">
        <v>382</v>
      </c>
      <c r="I22" s="916" t="n">
        <v>0</v>
      </c>
      <c r="J22" s="916" t="n">
        <f aca="false">IF(AND(J$9=$C$8,$C22&lt;&gt;""),$C22,IF($E$4=$E$30,I22*(1+$F22),$I22))</f>
        <v>0</v>
      </c>
      <c r="K22" s="921" t="n">
        <v>0</v>
      </c>
      <c r="L22" s="921" t="n">
        <f aca="false">K22*(1+$G22)</f>
        <v>0</v>
      </c>
      <c r="M22" s="921" t="n">
        <f aca="false">L22*(1+$G22)</f>
        <v>0</v>
      </c>
      <c r="N22" s="921" t="n">
        <f aca="false">M22*(1+$G22)</f>
        <v>0</v>
      </c>
      <c r="O22" s="921" t="n">
        <f aca="false">N22*(1+$G22)</f>
        <v>0</v>
      </c>
      <c r="P22" s="921" t="n">
        <f aca="false">O22*(1+$G22)</f>
        <v>0</v>
      </c>
      <c r="Q22" s="921" t="n">
        <f aca="false">P22*(1+$G22)</f>
        <v>0</v>
      </c>
      <c r="R22" s="921" t="n">
        <f aca="false">Q22*(1+$G22)</f>
        <v>0</v>
      </c>
      <c r="S22" s="921" t="n">
        <f aca="false">R22*(1+$G22)</f>
        <v>0</v>
      </c>
      <c r="T22" s="921" t="n">
        <f aca="false">S22*(1+$G22)</f>
        <v>0</v>
      </c>
      <c r="U22" s="921" t="n">
        <f aca="false">T22*(1+$G22)</f>
        <v>0</v>
      </c>
      <c r="V22" s="921" t="n">
        <f aca="false">U22*(1+$G22)</f>
        <v>0</v>
      </c>
      <c r="W22" s="921" t="n">
        <f aca="false">V22*(1+$G22)</f>
        <v>0</v>
      </c>
      <c r="X22" s="921" t="n">
        <f aca="false">W22*(1+$G22)</f>
        <v>0</v>
      </c>
      <c r="Y22" s="921" t="n">
        <f aca="false">X22*(1+$G22)</f>
        <v>0</v>
      </c>
      <c r="Z22" s="921" t="n">
        <f aca="false">Y22*(1+$G22)</f>
        <v>0</v>
      </c>
      <c r="AA22" s="921" t="n">
        <f aca="false">Z22*(1+$G22)</f>
        <v>0</v>
      </c>
      <c r="AB22" s="921" t="n">
        <f aca="false">AA22*(1+$G22)</f>
        <v>0</v>
      </c>
      <c r="AC22" s="921" t="n">
        <f aca="false">AB22*(1+$G22)</f>
        <v>0</v>
      </c>
      <c r="AD22" s="921" t="n">
        <f aca="false">AC22*(1+$G22)</f>
        <v>0</v>
      </c>
      <c r="AE22" s="921" t="n">
        <f aca="false">AD22*(1+$G22)</f>
        <v>0</v>
      </c>
      <c r="AF22" s="921" t="n">
        <f aca="false">AE22*(1+$G22)</f>
        <v>0</v>
      </c>
      <c r="AG22" s="921" t="n">
        <f aca="false">AF22*(1+$G22)</f>
        <v>0</v>
      </c>
      <c r="AH22" s="921" t="n">
        <f aca="false">AG22*(1+$G22)</f>
        <v>0</v>
      </c>
      <c r="AI22" s="921" t="n">
        <f aca="false">AH22*(1+$G22)</f>
        <v>0</v>
      </c>
      <c r="AJ22" s="921" t="n">
        <f aca="false">AI22*(1+$G22)</f>
        <v>0</v>
      </c>
      <c r="AK22" s="921" t="n">
        <f aca="false">AJ22*(1+$G22)</f>
        <v>0</v>
      </c>
      <c r="AL22" s="921" t="n">
        <f aca="false">AK22*(1+$G22)</f>
        <v>0</v>
      </c>
      <c r="AM22" s="917" t="n">
        <f aca="false">AL22*(1+$G22)</f>
        <v>0</v>
      </c>
      <c r="AN22" s="917" t="n">
        <f aca="false">AM22*(1+$G22)</f>
        <v>0</v>
      </c>
      <c r="AO22" s="917" t="n">
        <f aca="false">AN22*(1+$G22)</f>
        <v>0</v>
      </c>
      <c r="AP22" s="917" t="n">
        <f aca="false">AO22*(1+$G22)</f>
        <v>0</v>
      </c>
      <c r="AQ22" s="917" t="n">
        <f aca="false">AP22*(1+$G22)</f>
        <v>0</v>
      </c>
      <c r="AR22" s="917" t="n">
        <f aca="false">AQ22*(1+$G22)</f>
        <v>0</v>
      </c>
      <c r="AS22" s="917" t="n">
        <f aca="false">AR22*(1+$G22)</f>
        <v>0</v>
      </c>
      <c r="AT22" s="917" t="n">
        <f aca="false">AS22*(1+$G22)</f>
        <v>0</v>
      </c>
      <c r="AU22" s="917" t="n">
        <f aca="false">AT22*(1+$G22)</f>
        <v>0</v>
      </c>
      <c r="AV22" s="917" t="n">
        <f aca="false">AU22*(1+$G22)</f>
        <v>0</v>
      </c>
      <c r="AW22" s="917" t="n">
        <f aca="false">AV22*(1+$G22)</f>
        <v>0</v>
      </c>
      <c r="AX22" s="917" t="n">
        <f aca="false">AW22*(1+$G22)</f>
        <v>0</v>
      </c>
      <c r="AY22" s="917" t="n">
        <f aca="false">AX22*(1+$G22)</f>
        <v>0</v>
      </c>
      <c r="AZ22" s="917" t="n">
        <f aca="false">AY22*(1+$G22)</f>
        <v>0</v>
      </c>
      <c r="BA22" s="917" t="n">
        <f aca="false">AZ22*(1+$G22)</f>
        <v>0</v>
      </c>
      <c r="BB22" s="917" t="n">
        <f aca="false">BA22*(1+$G22)</f>
        <v>0</v>
      </c>
      <c r="BC22" s="917" t="n">
        <f aca="false">BB22*(1+$G22)</f>
        <v>0</v>
      </c>
      <c r="BD22" s="917" t="n">
        <f aca="false">BC22*(1+$G22)</f>
        <v>0</v>
      </c>
      <c r="BE22" s="917" t="n">
        <f aca="false">BD22*(1+$G22)</f>
        <v>0</v>
      </c>
      <c r="BF22" s="917" t="n">
        <f aca="false">BE22*(1+$G22)</f>
        <v>0</v>
      </c>
      <c r="BG22" s="917" t="n">
        <f aca="false">BF22*(1+$G22)</f>
        <v>0</v>
      </c>
      <c r="BH22" s="917" t="n">
        <f aca="false">BG22*(1+$G22)</f>
        <v>0</v>
      </c>
      <c r="BI22" s="917" t="n">
        <f aca="false">BH22*(1+$G22)</f>
        <v>0</v>
      </c>
      <c r="BJ22" s="917" t="n">
        <f aca="false">BI22*(1+$G22)</f>
        <v>0</v>
      </c>
      <c r="BK22" s="917" t="n">
        <f aca="false">BJ22*(1+$G22)</f>
        <v>0</v>
      </c>
      <c r="BL22" s="917" t="n">
        <f aca="false">BK22*(1+$G22)</f>
        <v>0</v>
      </c>
      <c r="BM22" s="917" t="n">
        <f aca="false">BL22*(1+$G22)</f>
        <v>0</v>
      </c>
      <c r="BN22" s="917" t="n">
        <f aca="false">BM22*(1+$G22)</f>
        <v>0</v>
      </c>
      <c r="BO22" s="917" t="n">
        <f aca="false">BN22*(1+$G22)</f>
        <v>0</v>
      </c>
      <c r="BP22" s="917" t="n">
        <f aca="false">BO22*(1+$G22)</f>
        <v>0</v>
      </c>
      <c r="BQ22" s="917" t="n">
        <f aca="false">BP22*(1+$G22)</f>
        <v>0</v>
      </c>
      <c r="BR22" s="917" t="n">
        <f aca="false">BQ22*(1+$G22)</f>
        <v>0</v>
      </c>
      <c r="BS22" s="917" t="n">
        <f aca="false">BR22*(1+$G22)</f>
        <v>0</v>
      </c>
      <c r="BT22" s="917" t="n">
        <f aca="false">BS22*(1+$G22)</f>
        <v>0</v>
      </c>
      <c r="BU22" s="917" t="n">
        <f aca="false">BT22*(1+$G22)</f>
        <v>0</v>
      </c>
      <c r="BV22" s="917" t="n">
        <f aca="false">BU22*(1+$G22)</f>
        <v>0</v>
      </c>
      <c r="BW22" s="917" t="n">
        <f aca="false">BV22*(1+$G22)</f>
        <v>0</v>
      </c>
      <c r="BX22" s="917" t="n">
        <f aca="false">BW22*(1+$G22)</f>
        <v>0</v>
      </c>
      <c r="BY22" s="917" t="n">
        <f aca="false">BX22*(1+$G22)</f>
        <v>0</v>
      </c>
      <c r="BZ22" s="917" t="n">
        <f aca="false">BY22*(1+$G22)</f>
        <v>0</v>
      </c>
      <c r="CA22" s="4"/>
      <c r="CB22" s="918"/>
      <c r="CC22" s="918"/>
      <c r="CD22" s="918"/>
      <c r="CE22" s="4"/>
      <c r="CF22" s="4"/>
      <c r="CG22" s="4"/>
      <c r="CH22" s="4"/>
    </row>
    <row r="23" customFormat="false" ht="16.5" hidden="false" customHeight="false" outlineLevel="0" collapsed="false">
      <c r="A23" s="66"/>
      <c r="B23" s="919" t="str">
        <f aca="false">'(Energiepreise)'!$E23</f>
        <v>Hackschnitzel PV-Strom Heizöl</v>
      </c>
      <c r="C23" s="920" t="n">
        <f aca="false">'(Betriebsstoff- &amp; Anlagendaten)'!C111</f>
        <v>19</v>
      </c>
      <c r="E23" s="933" t="str">
        <f aca="false">'(Betriebsstoff- &amp; Anlagendaten)'!C134</f>
        <v>Hackschnitzel PV-Strom Heizöl</v>
      </c>
      <c r="F23" s="934" t="n">
        <v>0</v>
      </c>
      <c r="G23" s="914" t="n">
        <f aca="false">IF($E$3=$E$30,F23,0)</f>
        <v>0</v>
      </c>
      <c r="H23" s="915" t="s">
        <v>388</v>
      </c>
      <c r="I23" s="935" t="n">
        <f aca="false">'(Betriebsstoff- &amp; Anlagendaten)'!C111</f>
        <v>19</v>
      </c>
      <c r="J23" s="917" t="n">
        <f aca="false">IF(AND(J$9=$C$8,$C23&lt;&gt;""),$C23,IF($E$4=$E$30,I23*(1+$F23),$I23))</f>
        <v>19</v>
      </c>
      <c r="K23" s="917" t="n">
        <f aca="false">IF(AND(K$9=$C$8,$C23&lt;&gt;""),$C23,IF($E$4=$E$30,J23*(1+$F23),$I23))</f>
        <v>19</v>
      </c>
      <c r="L23" s="917" t="n">
        <f aca="false">IF(AND(L$9=$C$8,$C23&lt;&gt;""),$C23,IF($E$4=$E$30,K23*(1+$F23),$I23))</f>
        <v>19</v>
      </c>
      <c r="M23" s="917" t="n">
        <f aca="false">IF(AND(M$9=$C$8,$C23&lt;&gt;""),$C23,IF($E$4=$E$30,L23*(1+$F23),$I23))</f>
        <v>19</v>
      </c>
      <c r="N23" s="917" t="n">
        <f aca="false">IF(AND(N$9=$C$8,$C23&lt;&gt;""),$C23,IF($E$4=$E$30,M23*(1+$F23),$I23))</f>
        <v>19</v>
      </c>
      <c r="O23" s="917" t="n">
        <f aca="false">IF(AND(O$9=$C$8,$C23&lt;&gt;""),$C23,IF($E$4=$E$30,N23*(1+$F23),$I23))</f>
        <v>19</v>
      </c>
      <c r="P23" s="917" t="n">
        <f aca="false">IF(AND(P$9=$C$8,$C23&lt;&gt;""),$C23,IF($E$4=$E$30,O23*(1+$F23),$I23))</f>
        <v>19</v>
      </c>
      <c r="Q23" s="917" t="n">
        <f aca="false">IF(AND(Q$9=$C$8,$C23&lt;&gt;""),$C23,IF($E$4=$E$30,P23*(1+$F23),$I23))</f>
        <v>19</v>
      </c>
      <c r="R23" s="917" t="n">
        <f aca="false">IF(AND(R$9=$C$8,$C23&lt;&gt;""),$C23,IF($E$4=$E$30,Q23*(1+$F23),$I23))</f>
        <v>19</v>
      </c>
      <c r="S23" s="917" t="n">
        <f aca="false">IF(AND(S$9=$C$8,$C23&lt;&gt;""),$C23,IF($E$4=$E$30,R23*(1+$F23),$I23))</f>
        <v>19</v>
      </c>
      <c r="T23" s="917" t="n">
        <f aca="false">IF(AND(T$9=$C$8,$C23&lt;&gt;""),$C23,IF($E$4=$E$30,S23*(1+$F23),$I23))</f>
        <v>19</v>
      </c>
      <c r="U23" s="917" t="n">
        <f aca="false">IF(AND(U$9=$C$8,$C23&lt;&gt;""),$C23,IF($E$4=$E$30,T23*(1+$F23),$I23))</f>
        <v>19</v>
      </c>
      <c r="V23" s="917" t="n">
        <f aca="false">IF(AND(V$9=$C$8,$C23&lt;&gt;""),$C23,IF($E$4=$E$30,U23*(1+$F23),$I23))</f>
        <v>19</v>
      </c>
      <c r="W23" s="917" t="n">
        <f aca="false">IF(AND(W$9=$C$8,$C23&lt;&gt;""),$C23,IF($E$4=$E$30,V23*(1+$F23),$I23))</f>
        <v>19</v>
      </c>
      <c r="X23" s="917" t="n">
        <f aca="false">IF(AND(X$9=$C$8,$C23&lt;&gt;""),$C23,IF($E$4=$E$30,W23*(1+$F23),$I23))</f>
        <v>19</v>
      </c>
      <c r="Y23" s="917" t="n">
        <f aca="false">IF(AND(Y$9=$C$8,$C23&lt;&gt;""),$C23,IF($E$4=$E$30,X23*(1+$F23),$I23))</f>
        <v>19</v>
      </c>
      <c r="Z23" s="917" t="n">
        <f aca="false">IF(AND(Z$9=$C$8,$C23&lt;&gt;""),$C23,IF($E$4=$E$30,Y23*(1+$F23),$I23))</f>
        <v>19</v>
      </c>
      <c r="AA23" s="917" t="n">
        <f aca="false">IF(AND(AA$9=$C$8,$C23&lt;&gt;""),$C23,IF($E$4=$E$30,Z23*(1+$F23),$I23))</f>
        <v>19</v>
      </c>
      <c r="AB23" s="917" t="n">
        <f aca="false">IF(AND(AB$9=$C$8,$C23&lt;&gt;""),$C23,IF($E$4=$E$30,AA23*(1+$F23),$I23))</f>
        <v>19</v>
      </c>
      <c r="AC23" s="917" t="n">
        <f aca="false">IF(AND(AC$9=$C$8,$C23&lt;&gt;""),$C23,IF($E$4=$E$30,AB23*(1+$F23),$I23))</f>
        <v>19</v>
      </c>
      <c r="AD23" s="917" t="n">
        <f aca="false">IF(AND(AD$9=$C$8,$C23&lt;&gt;""),$C23,IF($E$4=$E$30,AC23*(1+$F23),$I23))</f>
        <v>19</v>
      </c>
      <c r="AE23" s="917" t="n">
        <f aca="false">IF(AND(AE$9=$C$8,$C23&lt;&gt;""),$C23,IF($E$4=$E$30,AD23*(1+$F23),$I23))</f>
        <v>19</v>
      </c>
      <c r="AF23" s="917" t="n">
        <f aca="false">IF(AND(AF$9=$C$8,$C23&lt;&gt;""),$C23,IF($E$4=$E$30,AE23*(1+$F23),$I23))</f>
        <v>19</v>
      </c>
      <c r="AG23" s="917" t="n">
        <f aca="false">IF(AND(AG$9=$C$8,$C23&lt;&gt;""),$C23,IF($E$4=$E$30,AF23*(1+$F23),$I23))</f>
        <v>19</v>
      </c>
      <c r="AH23" s="917" t="n">
        <f aca="false">IF(AND(AH$9=$C$8,$C23&lt;&gt;""),$C23,IF($E$4=$E$30,AG23*(1+$F23),$I23))</f>
        <v>19</v>
      </c>
      <c r="AI23" s="917" t="n">
        <f aca="false">IF(AND(AI$9=$C$8,$C23&lt;&gt;""),$C23,IF($E$4=$E$30,AH23*(1+$F23),$I23))</f>
        <v>19</v>
      </c>
      <c r="AJ23" s="917" t="n">
        <f aca="false">IF(AND(AJ$9=$C$8,$C23&lt;&gt;""),$C23,IF($E$4=$E$30,AI23*(1+$F23),$I23))</f>
        <v>19</v>
      </c>
      <c r="AK23" s="917" t="n">
        <f aca="false">IF(AND(AK$9=$C$8,$C23&lt;&gt;""),$C23,IF($E$4=$E$30,AJ23*(1+$F23),$I23))</f>
        <v>19</v>
      </c>
      <c r="AL23" s="917" t="n">
        <f aca="false">IF(AND(AL$9=$C$8,$C23&lt;&gt;""),$C23,IF($E$4=$E$30,AK23*(1+$F23),$I23))</f>
        <v>19</v>
      </c>
      <c r="AM23" s="917" t="n">
        <f aca="false">IF(AND(AM$9=$C$8,$C23&lt;&gt;""),$C23,IF($E$4=$E$30,AL23*(1+$F23),$I23))</f>
        <v>19</v>
      </c>
      <c r="AN23" s="917" t="n">
        <f aca="false">IF(AND(AN$9=$C$8,$C23&lt;&gt;""),$C23,IF($E$4=$E$30,AM23*(1+$F23),$I23))</f>
        <v>19</v>
      </c>
      <c r="AO23" s="917" t="n">
        <f aca="false">IF(AND(AO$9=$C$8,$C23&lt;&gt;""),$C23,IF($E$4=$E$30,AN23*(1+$F23),$I23))</f>
        <v>19</v>
      </c>
      <c r="AP23" s="917" t="n">
        <f aca="false">IF(AND(AP$9=$C$8,$C23&lt;&gt;""),$C23,IF($E$4=$E$30,AO23*(1+$F23),$I23))</f>
        <v>19</v>
      </c>
      <c r="AQ23" s="917" t="n">
        <f aca="false">IF(AND(AQ$9=$C$8,$C23&lt;&gt;""),$C23,IF($E$4=$E$30,AP23*(1+$F23),$I23))</f>
        <v>19</v>
      </c>
      <c r="AR23" s="917" t="n">
        <f aca="false">IF(AND(AR$9=$C$8,$C23&lt;&gt;""),$C23,IF($E$4=$E$30,AQ23*(1+$F23),$I23))</f>
        <v>19</v>
      </c>
      <c r="AS23" s="917" t="n">
        <f aca="false">IF(AND(AS$9=$C$8,$C23&lt;&gt;""),$C23,IF($E$4=$E$30,AR23*(1+$F23),$I23))</f>
        <v>19</v>
      </c>
      <c r="AT23" s="917" t="n">
        <f aca="false">IF(AND(AT$9=$C$8,$C23&lt;&gt;""),$C23,IF($E$4=$E$30,AS23*(1+$F23),$I23))</f>
        <v>19</v>
      </c>
      <c r="AU23" s="917" t="n">
        <f aca="false">IF(AND(AU$9=$C$8,$C23&lt;&gt;""),$C23,IF($E$4=$E$30,AT23*(1+$F23),$I23))</f>
        <v>19</v>
      </c>
      <c r="AV23" s="917" t="n">
        <f aca="false">IF(AND(AV$9=$C$8,$C23&lt;&gt;""),$C23,IF($E$4=$E$30,AU23*(1+$F23),$I23))</f>
        <v>19</v>
      </c>
      <c r="AW23" s="917" t="n">
        <f aca="false">IF(AND(AW$9=$C$8,$C23&lt;&gt;""),$C23,IF($E$4=$E$30,AV23*(1+$F23),$I23))</f>
        <v>19</v>
      </c>
      <c r="AX23" s="917" t="n">
        <f aca="false">IF(AND(AX$9=$C$8,$C23&lt;&gt;""),$C23,IF($E$4=$E$30,AW23*(1+$F23),$I23))</f>
        <v>19</v>
      </c>
      <c r="AY23" s="917" t="n">
        <f aca="false">IF(AND(AY$9=$C$8,$C23&lt;&gt;""),$C23,IF($E$4=$E$30,AX23*(1+$F23),$I23))</f>
        <v>19</v>
      </c>
      <c r="AZ23" s="917" t="n">
        <f aca="false">IF(AND(AZ$9=$C$8,$C23&lt;&gt;""),$C23,IF($E$4=$E$30,AY23*(1+$F23),$I23))</f>
        <v>19</v>
      </c>
      <c r="BA23" s="917" t="n">
        <f aca="false">IF(AND(BA$9=$C$8,$C23&lt;&gt;""),$C23,IF($E$4=$E$30,AZ23*(1+$F23),$I23))</f>
        <v>19</v>
      </c>
      <c r="BB23" s="917" t="n">
        <f aca="false">IF(AND(BB$9=$C$8,$C23&lt;&gt;""),$C23,IF($E$4=$E$30,BA23*(1+$F23),$I23))</f>
        <v>19</v>
      </c>
      <c r="BC23" s="917" t="n">
        <f aca="false">IF(AND(BC$9=$C$8,$C23&lt;&gt;""),$C23,IF($E$4=$E$30,BB23*(1+$F23),$I23))</f>
        <v>19</v>
      </c>
      <c r="BD23" s="917" t="n">
        <f aca="false">IF(AND(BD$9=$C$8,$C23&lt;&gt;""),$C23,IF($E$4=$E$30,BC23*(1+$F23),$I23))</f>
        <v>19</v>
      </c>
      <c r="BE23" s="917" t="n">
        <f aca="false">IF(AND(BE$9=$C$8,$C23&lt;&gt;""),$C23,IF($E$4=$E$30,BD23*(1+$F23),$I23))</f>
        <v>19</v>
      </c>
      <c r="BF23" s="917" t="n">
        <f aca="false">IF(AND(BF$9=$C$8,$C23&lt;&gt;""),$C23,IF($E$4=$E$30,BE23*(1+$F23),$I23))</f>
        <v>19</v>
      </c>
      <c r="BG23" s="917" t="n">
        <f aca="false">IF(AND(BG$9=$C$8,$C23&lt;&gt;""),$C23,IF($E$4=$E$30,BF23*(1+$F23),$I23))</f>
        <v>19</v>
      </c>
      <c r="BH23" s="917" t="n">
        <f aca="false">IF(AND(BH$9=$C$8,$C23&lt;&gt;""),$C23,IF($E$4=$E$30,BG23*(1+$F23),$I23))</f>
        <v>19</v>
      </c>
      <c r="BI23" s="917" t="n">
        <f aca="false">IF(AND(BI$9=$C$8,$C23&lt;&gt;""),$C23,IF($E$4=$E$30,BH23*(1+$F23),$I23))</f>
        <v>19</v>
      </c>
      <c r="BJ23" s="917" t="n">
        <f aca="false">IF(AND(BJ$9=$C$8,$C23&lt;&gt;""),$C23,IF($E$4=$E$30,BI23*(1+$F23),$I23))</f>
        <v>19</v>
      </c>
      <c r="BK23" s="917" t="n">
        <f aca="false">IF(AND(BK$9=$C$8,$C23&lt;&gt;""),$C23,IF($E$4=$E$30,BJ23*(1+$F23),$I23))</f>
        <v>19</v>
      </c>
      <c r="BL23" s="917" t="n">
        <f aca="false">IF(AND(BL$9=$C$8,$C23&lt;&gt;""),$C23,IF($E$4=$E$30,BK23*(1+$F23),$I23))</f>
        <v>19</v>
      </c>
      <c r="BM23" s="917" t="n">
        <f aca="false">IF(AND(BM$9=$C$8,$C23&lt;&gt;""),$C23,IF($E$4=$E$30,BL23*(1+$F23),$I23))</f>
        <v>19</v>
      </c>
      <c r="BN23" s="917" t="n">
        <f aca="false">IF(AND(BN$9=$C$8,$C23&lt;&gt;""),$C23,IF($E$4=$E$30,BM23*(1+$F23),$I23))</f>
        <v>19</v>
      </c>
      <c r="BO23" s="917" t="n">
        <f aca="false">IF(AND(BO$9=$C$8,$C23&lt;&gt;""),$C23,IF($E$4=$E$30,BN23*(1+$F23),$I23))</f>
        <v>19</v>
      </c>
      <c r="BP23" s="917" t="n">
        <f aca="false">IF(AND(BP$9=$C$8,$C23&lt;&gt;""),$C23,IF($E$4=$E$30,BO23*(1+$F23),$I23))</f>
        <v>19</v>
      </c>
      <c r="BQ23" s="917" t="n">
        <f aca="false">IF(AND(BQ$9=$C$8,$C23&lt;&gt;""),$C23,IF($E$4=$E$30,BP23*(1+$F23),$I23))</f>
        <v>19</v>
      </c>
      <c r="BR23" s="917" t="n">
        <f aca="false">IF(AND(BR$9=$C$8,$C23&lt;&gt;""),$C23,IF($E$4=$E$30,BQ23*(1+$F23),$I23))</f>
        <v>19</v>
      </c>
      <c r="BS23" s="917" t="n">
        <f aca="false">IF(AND(BS$9=$C$8,$C23&lt;&gt;""),$C23,IF($E$4=$E$30,BR23*(1+$F23),$I23))</f>
        <v>19</v>
      </c>
      <c r="BT23" s="917" t="n">
        <f aca="false">IF(AND(BT$9=$C$8,$C23&lt;&gt;""),$C23,IF($E$4=$E$30,BS23*(1+$F23),$I23))</f>
        <v>19</v>
      </c>
      <c r="BU23" s="917" t="n">
        <f aca="false">IF(AND(BU$9=$C$8,$C23&lt;&gt;""),$C23,IF($E$4=$E$30,BT23*(1+$F23),$I23))</f>
        <v>19</v>
      </c>
      <c r="BV23" s="917" t="n">
        <f aca="false">IF(AND(BV$9=$C$8,$C23&lt;&gt;""),$C23,IF($E$4=$E$30,BU23*(1+$F23),$I23))</f>
        <v>19</v>
      </c>
      <c r="BW23" s="917" t="n">
        <f aca="false">IF(AND(BW$9=$C$8,$C23&lt;&gt;""),$C23,IF($E$4=$E$30,BV23*(1+$F23),$I23))</f>
        <v>19</v>
      </c>
      <c r="BX23" s="917" t="n">
        <f aca="false">IF(AND(BX$9=$C$8,$C23&lt;&gt;""),$C23,IF($E$4=$E$30,BW23*(1+$F23),$I23))</f>
        <v>19</v>
      </c>
      <c r="BY23" s="917" t="n">
        <f aca="false">IF(AND(BY$9=$C$8,$C23&lt;&gt;""),$C23,IF($E$4=$E$30,BX23*(1+$F23),$I23))</f>
        <v>19</v>
      </c>
      <c r="BZ23" s="917" t="n">
        <f aca="false">IF(AND(BZ$9=$C$8,$C23&lt;&gt;""),$C23,IF($E$4=$E$30,BY23*(1+$F23),$I23))</f>
        <v>19</v>
      </c>
      <c r="CA23" s="4"/>
      <c r="CB23" s="918"/>
      <c r="CC23" s="918"/>
      <c r="CD23" s="918"/>
      <c r="CE23" s="4"/>
      <c r="CF23" s="4"/>
      <c r="CG23" s="4"/>
      <c r="CH23" s="4"/>
    </row>
    <row r="24" customFormat="false" ht="26.25" hidden="false" customHeight="false" outlineLevel="0" collapsed="false">
      <c r="A24" s="4"/>
      <c r="B24" s="936" t="s">
        <v>389</v>
      </c>
      <c r="C24" s="4"/>
      <c r="D24" s="937" t="s">
        <v>390</v>
      </c>
      <c r="E24" s="124"/>
      <c r="F24" s="901"/>
      <c r="G24" s="901"/>
      <c r="H24" s="937" t="s">
        <v>391</v>
      </c>
      <c r="I24" s="938"/>
      <c r="J24" s="938"/>
      <c r="K24" s="938"/>
      <c r="L24" s="938"/>
      <c r="M24" s="938"/>
      <c r="N24" s="938"/>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8"/>
      <c r="AO24" s="938"/>
      <c r="AP24" s="938"/>
      <c r="AQ24" s="938"/>
      <c r="AR24" s="938"/>
      <c r="AS24" s="938"/>
      <c r="AT24" s="938"/>
      <c r="AU24" s="938"/>
      <c r="AV24" s="938"/>
      <c r="AW24" s="938"/>
      <c r="AX24" s="938"/>
      <c r="AY24" s="938"/>
      <c r="AZ24" s="938"/>
      <c r="BA24" s="938"/>
      <c r="BB24" s="938"/>
      <c r="BC24" s="938"/>
      <c r="BD24" s="938"/>
      <c r="BE24" s="938"/>
      <c r="BF24" s="938"/>
      <c r="BG24" s="938"/>
      <c r="BH24" s="938"/>
      <c r="BI24" s="938"/>
      <c r="BJ24" s="938"/>
      <c r="BK24" s="938"/>
      <c r="BL24" s="938"/>
      <c r="BM24" s="938"/>
      <c r="BN24" s="938"/>
      <c r="BO24" s="938"/>
      <c r="BP24" s="938"/>
      <c r="BQ24" s="938"/>
      <c r="BR24" s="938"/>
      <c r="BS24" s="938"/>
      <c r="BT24" s="938"/>
      <c r="BU24" s="938"/>
      <c r="BV24" s="938"/>
      <c r="BW24" s="938"/>
      <c r="BX24" s="938"/>
      <c r="BY24" s="938"/>
      <c r="BZ24" s="938"/>
      <c r="CA24" s="4"/>
      <c r="CB24" s="4"/>
      <c r="CC24" s="4"/>
      <c r="CD24" s="4"/>
      <c r="CE24" s="4"/>
      <c r="CF24" s="4"/>
      <c r="CG24" s="4"/>
      <c r="CH24" s="4"/>
    </row>
    <row r="25" s="946" customFormat="true" ht="13.5" hidden="false" customHeight="true" outlineLevel="0" collapsed="false">
      <c r="A25" s="620"/>
      <c r="B25" s="620"/>
      <c r="C25" s="620"/>
      <c r="D25" s="620"/>
      <c r="E25" s="939" t="s">
        <v>392</v>
      </c>
      <c r="F25" s="940" t="n">
        <v>0.02</v>
      </c>
      <c r="G25" s="941"/>
      <c r="H25" s="942" t="s">
        <v>393</v>
      </c>
      <c r="I25" s="943" t="n">
        <v>0.0025</v>
      </c>
      <c r="J25" s="943" t="n">
        <v>0.003</v>
      </c>
      <c r="K25" s="943" t="n">
        <v>0.003</v>
      </c>
      <c r="L25" s="943" t="n">
        <v>0.0045</v>
      </c>
      <c r="M25" s="943" t="n">
        <v>0.0055</v>
      </c>
      <c r="N25" s="943" t="n">
        <v>0.0065</v>
      </c>
      <c r="O25" s="943" t="n">
        <v>0.01</v>
      </c>
      <c r="P25" s="943" t="n">
        <f aca="false">O$25*(1+$F$25)</f>
        <v>0.0102</v>
      </c>
      <c r="Q25" s="943" t="n">
        <f aca="false">P$25*(1+$F$25)</f>
        <v>0.010404</v>
      </c>
      <c r="R25" s="943" t="n">
        <f aca="false">Q$25*(1+$F$25)</f>
        <v>0.01061208</v>
      </c>
      <c r="S25" s="943" t="n">
        <f aca="false">R$25*(1+$F$25)</f>
        <v>0.0108243216</v>
      </c>
      <c r="T25" s="943" t="n">
        <f aca="false">S$25*(1+$F$25)</f>
        <v>0.011040808032</v>
      </c>
      <c r="U25" s="943" t="n">
        <f aca="false">T$25*(1+$F$25)</f>
        <v>0.01126162419264</v>
      </c>
      <c r="V25" s="943" t="n">
        <f aca="false">U$25*(1+$F$25)</f>
        <v>0.0114868566764928</v>
      </c>
      <c r="W25" s="943" t="n">
        <f aca="false">V$25*(1+$F$25)</f>
        <v>0.0117165938100227</v>
      </c>
      <c r="X25" s="943" t="n">
        <f aca="false">W$25*(1+$F$25)</f>
        <v>0.0119509256862231</v>
      </c>
      <c r="Y25" s="943" t="n">
        <f aca="false">X$25*(1+$F$25)</f>
        <v>0.0121899441999476</v>
      </c>
      <c r="Z25" s="943" t="n">
        <f aca="false">Y$25*(1+$F$25)</f>
        <v>0.0124337430839465</v>
      </c>
      <c r="AA25" s="943" t="n">
        <f aca="false">Z$25*(1+$F$25)</f>
        <v>0.0126824179456255</v>
      </c>
      <c r="AB25" s="943" t="n">
        <f aca="false">AA$25*(1+$F$25)</f>
        <v>0.012936066304538</v>
      </c>
      <c r="AC25" s="943" t="n">
        <f aca="false">AB$25*(1+$F$25)</f>
        <v>0.0131947876306287</v>
      </c>
      <c r="AD25" s="943" t="n">
        <f aca="false">AC$25*(1+$F$25)</f>
        <v>0.0134586833832413</v>
      </c>
      <c r="AE25" s="943" t="n">
        <f aca="false">AD$25*(1+$F$25)</f>
        <v>0.0137278570509061</v>
      </c>
      <c r="AF25" s="943" t="n">
        <f aca="false">AE$25*(1+$F$25)</f>
        <v>0.0140024141919242</v>
      </c>
      <c r="AG25" s="943" t="n">
        <f aca="false">AF$25*(1+$F$25)</f>
        <v>0.0142824624757627</v>
      </c>
      <c r="AH25" s="943" t="n">
        <f aca="false">AG$25*(1+$F$25)</f>
        <v>0.014568111725278</v>
      </c>
      <c r="AI25" s="943" t="n">
        <f aca="false">AH$25*(1+$F$25)</f>
        <v>0.0148594739597836</v>
      </c>
      <c r="AJ25" s="943" t="n">
        <f aca="false">AI$25*(1+$F$25)</f>
        <v>0.0151566634389792</v>
      </c>
      <c r="AK25" s="943" t="n">
        <f aca="false">AJ$25*(1+$F$25)</f>
        <v>0.0154597967077588</v>
      </c>
      <c r="AL25" s="943" t="n">
        <f aca="false">AK$25*(1+$F$25)</f>
        <v>0.015768992641914</v>
      </c>
      <c r="AM25" s="944" t="n">
        <f aca="false">AL$25*(1+$F$25)</f>
        <v>0.0160843724947523</v>
      </c>
      <c r="AN25" s="944" t="n">
        <f aca="false">AM$25*(1+$F$25)</f>
        <v>0.0164060599446473</v>
      </c>
      <c r="AO25" s="944" t="n">
        <f aca="false">AN$25*(1+$F$25)</f>
        <v>0.0167341811435403</v>
      </c>
      <c r="AP25" s="944" t="n">
        <f aca="false">AO$25*(1+$F$25)</f>
        <v>0.0170688647664111</v>
      </c>
      <c r="AQ25" s="944" t="n">
        <f aca="false">AP$25*(1+$F$25)</f>
        <v>0.0174102420617393</v>
      </c>
      <c r="AR25" s="944" t="n">
        <f aca="false">AQ$25*(1+$F$25)</f>
        <v>0.0177584469029741</v>
      </c>
      <c r="AS25" s="944" t="n">
        <f aca="false">AR$25*(1+$F$25)</f>
        <v>0.0181136158410335</v>
      </c>
      <c r="AT25" s="944" t="n">
        <f aca="false">AS$25*(1+$F$25)</f>
        <v>0.0184758881578542</v>
      </c>
      <c r="AU25" s="944" t="n">
        <f aca="false">AT$25*(1+$F$25)</f>
        <v>0.0188454059210113</v>
      </c>
      <c r="AV25" s="944" t="n">
        <f aca="false">AU$25*(1+$F$25)</f>
        <v>0.0192223140394315</v>
      </c>
      <c r="AW25" s="944" t="n">
        <f aca="false">AV$25*(1+$F$25)</f>
        <v>0.0196067603202202</v>
      </c>
      <c r="AX25" s="944" t="n">
        <f aca="false">AW$25*(1+$F$25)</f>
        <v>0.0199988955266246</v>
      </c>
      <c r="AY25" s="944" t="n">
        <f aca="false">AX$25*(1+$F$25)</f>
        <v>0.0203988734371571</v>
      </c>
      <c r="AZ25" s="944" t="n">
        <f aca="false">AY$25*(1+$F$25)</f>
        <v>0.0208068509059002</v>
      </c>
      <c r="BA25" s="944" t="n">
        <f aca="false">AZ$25*(1+$F$25)</f>
        <v>0.0212229879240182</v>
      </c>
      <c r="BB25" s="944" t="n">
        <f aca="false">BA$25*(1+$F$25)</f>
        <v>0.0216474476824986</v>
      </c>
      <c r="BC25" s="944" t="n">
        <f aca="false">BB$25*(1+$F$25)</f>
        <v>0.0220803966361485</v>
      </c>
      <c r="BD25" s="944" t="n">
        <f aca="false">BC$25*(1+$F$25)</f>
        <v>0.0225220045688715</v>
      </c>
      <c r="BE25" s="944" t="n">
        <f aca="false">BD$25*(1+$F$25)</f>
        <v>0.0229724446602489</v>
      </c>
      <c r="BF25" s="944" t="n">
        <f aca="false">BE$25*(1+$F$25)</f>
        <v>0.0234318935534539</v>
      </c>
      <c r="BG25" s="944" t="n">
        <f aca="false">BF$25*(1+$F$25)</f>
        <v>0.023900531424523</v>
      </c>
      <c r="BH25" s="944" t="n">
        <f aca="false">BG$25*(1+$F$25)</f>
        <v>0.0243785420530135</v>
      </c>
      <c r="BI25" s="944" t="n">
        <f aca="false">BH$25*(1+$F$25)</f>
        <v>0.0248661128940737</v>
      </c>
      <c r="BJ25" s="944" t="n">
        <f aca="false">BI$25*(1+$F$25)</f>
        <v>0.0253634351519552</v>
      </c>
      <c r="BK25" s="944" t="n">
        <f aca="false">BJ$25*(1+$F$25)</f>
        <v>0.0258707038549943</v>
      </c>
      <c r="BL25" s="944" t="n">
        <f aca="false">BK$25*(1+$F$25)</f>
        <v>0.0263881179320942</v>
      </c>
      <c r="BM25" s="944" t="n">
        <f aca="false">BL$25*(1+$F$25)</f>
        <v>0.0269158802907361</v>
      </c>
      <c r="BN25" s="944" t="n">
        <f aca="false">BM$25*(1+$F$25)</f>
        <v>0.0274541978965508</v>
      </c>
      <c r="BO25" s="944" t="n">
        <f aca="false">BN$25*(1+$F$25)</f>
        <v>0.0280032818544818</v>
      </c>
      <c r="BP25" s="944" t="n">
        <f aca="false">BO$25*(1+$F$25)</f>
        <v>0.0285633474915715</v>
      </c>
      <c r="BQ25" s="944" t="n">
        <f aca="false">BP$25*(1+$F$25)</f>
        <v>0.0291346144414029</v>
      </c>
      <c r="BR25" s="944" t="n">
        <f aca="false">BQ$25*(1+$F$25)</f>
        <v>0.0297173067302309</v>
      </c>
      <c r="BS25" s="944" t="n">
        <f aca="false">BR$25*(1+$F$25)</f>
        <v>0.0303116528648356</v>
      </c>
      <c r="BT25" s="944" t="n">
        <f aca="false">BS$25*(1+$F$25)</f>
        <v>0.0309178859221323</v>
      </c>
      <c r="BU25" s="944" t="n">
        <f aca="false">BT$25*(1+$F$25)</f>
        <v>0.0315362436405749</v>
      </c>
      <c r="BV25" s="944" t="n">
        <f aca="false">BU$25*(1+$F$25)</f>
        <v>0.0321669685133864</v>
      </c>
      <c r="BW25" s="944" t="n">
        <f aca="false">BV$25*(1+$F$25)</f>
        <v>0.0328103078836541</v>
      </c>
      <c r="BX25" s="944" t="n">
        <f aca="false">BW$25*(1+$F$25)</f>
        <v>0.0334665140413272</v>
      </c>
      <c r="BY25" s="944" t="n">
        <f aca="false">BX$25*(1+$F$25)</f>
        <v>0.0341358443221538</v>
      </c>
      <c r="BZ25" s="944" t="n">
        <f aca="false">BY$25*(1+$F$25)</f>
        <v>0.0348185612085968</v>
      </c>
      <c r="CA25" s="620"/>
      <c r="CB25" s="945" t="s">
        <v>394</v>
      </c>
      <c r="CC25" s="918" t="s">
        <v>395</v>
      </c>
      <c r="CD25" s="918" t="s">
        <v>396</v>
      </c>
      <c r="CE25" s="620"/>
      <c r="CF25" s="620"/>
      <c r="CG25" s="620"/>
      <c r="CH25" s="620"/>
      <c r="CI25" s="681"/>
      <c r="CJ25" s="681"/>
      <c r="CK25" s="681"/>
      <c r="CL25" s="681"/>
      <c r="CM25" s="681"/>
      <c r="CN25" s="681"/>
      <c r="CO25" s="681"/>
      <c r="CP25" s="681"/>
      <c r="CQ25" s="681"/>
      <c r="CR25" s="681"/>
      <c r="CS25" s="681"/>
      <c r="CT25" s="681"/>
      <c r="CU25" s="681"/>
      <c r="CV25" s="681"/>
      <c r="CW25" s="681"/>
      <c r="CX25" s="681"/>
      <c r="CY25" s="681"/>
      <c r="CZ25" s="681"/>
      <c r="DA25" s="681"/>
      <c r="DB25" s="681"/>
      <c r="DC25" s="681"/>
      <c r="DD25" s="681"/>
      <c r="DE25" s="681"/>
      <c r="DF25" s="681"/>
      <c r="DG25" s="681"/>
      <c r="DH25" s="681"/>
      <c r="DI25" s="681"/>
      <c r="DJ25" s="681"/>
      <c r="DK25" s="681"/>
      <c r="DL25" s="681"/>
      <c r="DM25" s="681"/>
      <c r="DN25" s="681"/>
      <c r="DO25" s="681"/>
      <c r="DP25" s="681"/>
      <c r="DQ25" s="681"/>
      <c r="DR25" s="681"/>
      <c r="DS25" s="681"/>
      <c r="DT25" s="681"/>
      <c r="DU25" s="681"/>
      <c r="DV25" s="681"/>
      <c r="DW25" s="681"/>
      <c r="DX25" s="681"/>
      <c r="DY25" s="681"/>
      <c r="DZ25" s="681"/>
      <c r="EA25" s="681"/>
      <c r="EB25" s="681"/>
      <c r="EC25" s="681"/>
      <c r="ED25" s="681"/>
      <c r="EE25" s="681"/>
      <c r="EF25" s="681"/>
      <c r="EG25" s="681"/>
      <c r="EH25" s="681"/>
      <c r="EI25" s="681"/>
      <c r="EJ25" s="681"/>
      <c r="EK25" s="681"/>
      <c r="EL25" s="681"/>
      <c r="EM25" s="681"/>
      <c r="EN25" s="681"/>
      <c r="EO25" s="681"/>
      <c r="EP25" s="681"/>
      <c r="EQ25" s="681"/>
      <c r="ER25" s="681"/>
      <c r="ES25" s="681"/>
      <c r="ET25" s="681"/>
      <c r="EU25" s="681"/>
      <c r="EV25" s="681"/>
      <c r="EW25" s="681"/>
      <c r="EX25" s="681"/>
      <c r="EY25" s="681"/>
      <c r="EZ25" s="681"/>
      <c r="FA25" s="681"/>
      <c r="FB25" s="681"/>
      <c r="FC25" s="681"/>
      <c r="FD25" s="681"/>
      <c r="FE25" s="681"/>
      <c r="FF25" s="681"/>
      <c r="FG25" s="681"/>
      <c r="FH25" s="681"/>
      <c r="FI25" s="681"/>
      <c r="FJ25" s="681"/>
      <c r="FK25" s="681"/>
      <c r="FL25" s="681"/>
      <c r="FM25" s="681"/>
      <c r="FN25" s="681"/>
      <c r="FO25" s="681"/>
      <c r="FP25" s="681"/>
      <c r="FQ25" s="681"/>
      <c r="FR25" s="681"/>
      <c r="FS25" s="681"/>
      <c r="FT25" s="681"/>
      <c r="FU25" s="681"/>
      <c r="FV25" s="681"/>
      <c r="FW25" s="681"/>
      <c r="FX25" s="681"/>
      <c r="FY25" s="681"/>
      <c r="FZ25" s="681"/>
      <c r="GA25" s="681"/>
      <c r="GB25" s="681"/>
      <c r="GC25" s="681"/>
      <c r="GD25" s="681"/>
      <c r="GE25" s="681"/>
      <c r="GF25" s="681"/>
      <c r="GG25" s="681"/>
      <c r="GH25" s="681"/>
      <c r="GI25" s="681"/>
      <c r="GJ25" s="681"/>
      <c r="GK25" s="681"/>
      <c r="GL25" s="681"/>
      <c r="GM25" s="681"/>
      <c r="GN25" s="681"/>
      <c r="GO25" s="681"/>
      <c r="GP25" s="681"/>
      <c r="GQ25" s="681"/>
      <c r="GR25" s="681"/>
      <c r="GS25" s="681"/>
      <c r="GT25" s="681"/>
      <c r="GU25" s="681"/>
      <c r="GV25" s="681"/>
      <c r="GW25" s="681"/>
      <c r="GX25" s="681"/>
      <c r="GY25" s="681"/>
      <c r="GZ25" s="681"/>
      <c r="HA25" s="681"/>
      <c r="HB25" s="681"/>
      <c r="HC25" s="681"/>
      <c r="HD25" s="681"/>
      <c r="HE25" s="681"/>
      <c r="HF25" s="681"/>
      <c r="HG25" s="681"/>
      <c r="HH25" s="681"/>
      <c r="HI25" s="681"/>
      <c r="HJ25" s="681"/>
      <c r="HK25" s="681"/>
      <c r="HL25" s="681"/>
      <c r="HM25" s="681"/>
      <c r="HN25" s="681"/>
      <c r="HO25" s="681"/>
      <c r="HP25" s="681"/>
      <c r="HQ25" s="681"/>
      <c r="HR25" s="681"/>
      <c r="HS25" s="681"/>
      <c r="HT25" s="681"/>
      <c r="HU25" s="681"/>
      <c r="HV25" s="681"/>
      <c r="HW25" s="681"/>
      <c r="HX25" s="681"/>
      <c r="HY25" s="681"/>
      <c r="HZ25" s="681"/>
      <c r="IA25" s="681"/>
      <c r="IB25" s="681"/>
      <c r="IC25" s="681"/>
      <c r="ID25" s="681"/>
      <c r="IE25" s="681"/>
      <c r="IF25" s="681"/>
      <c r="IG25" s="681"/>
      <c r="IH25" s="681"/>
      <c r="II25" s="681"/>
      <c r="IJ25" s="681"/>
      <c r="IK25" s="681"/>
      <c r="IL25" s="681"/>
      <c r="IM25" s="681"/>
      <c r="IN25" s="681"/>
      <c r="IO25" s="681"/>
      <c r="IP25" s="681"/>
      <c r="IQ25" s="681"/>
      <c r="IR25" s="681"/>
      <c r="IS25" s="681"/>
      <c r="IT25" s="681"/>
      <c r="IU25" s="681"/>
      <c r="IV25" s="681"/>
      <c r="IW25" s="681"/>
      <c r="IX25" s="681"/>
      <c r="IY25" s="681"/>
      <c r="IZ25" s="681"/>
      <c r="JA25" s="681"/>
      <c r="JB25" s="681"/>
      <c r="JC25" s="681"/>
      <c r="JD25" s="681"/>
      <c r="JE25" s="681"/>
      <c r="JF25" s="681"/>
      <c r="JG25" s="681"/>
      <c r="JH25" s="681"/>
      <c r="JI25" s="681"/>
      <c r="JJ25" s="681"/>
      <c r="JK25" s="681"/>
      <c r="JL25" s="681"/>
      <c r="JM25" s="681"/>
      <c r="JN25" s="681"/>
      <c r="JO25" s="681"/>
      <c r="JP25" s="681"/>
      <c r="JQ25" s="681"/>
      <c r="JR25" s="681"/>
      <c r="JS25" s="681"/>
      <c r="JT25" s="681"/>
      <c r="JU25" s="681"/>
      <c r="JV25" s="681"/>
      <c r="JW25" s="681"/>
      <c r="JX25" s="681"/>
      <c r="JY25" s="681"/>
      <c r="JZ25" s="681"/>
      <c r="KA25" s="681"/>
      <c r="KB25" s="681"/>
      <c r="KC25" s="681"/>
      <c r="KD25" s="681"/>
      <c r="KE25" s="681"/>
      <c r="KF25" s="681"/>
      <c r="KG25" s="681"/>
      <c r="KH25" s="681"/>
      <c r="KI25" s="681"/>
      <c r="KJ25" s="681"/>
      <c r="KK25" s="681"/>
      <c r="KL25" s="681"/>
      <c r="KM25" s="681"/>
      <c r="KN25" s="681"/>
      <c r="KO25" s="681"/>
      <c r="KP25" s="681"/>
      <c r="KQ25" s="681"/>
      <c r="KR25" s="681"/>
      <c r="KS25" s="681"/>
      <c r="KT25" s="681"/>
      <c r="KU25" s="681"/>
      <c r="KV25" s="681"/>
      <c r="KW25" s="681"/>
      <c r="KX25" s="681"/>
      <c r="KY25" s="681"/>
      <c r="KZ25" s="681"/>
      <c r="LA25" s="681"/>
      <c r="LB25" s="681"/>
      <c r="LC25" s="681"/>
      <c r="LD25" s="681"/>
      <c r="LE25" s="681"/>
      <c r="LF25" s="681"/>
      <c r="LG25" s="681"/>
      <c r="LH25" s="681"/>
      <c r="LI25" s="681"/>
      <c r="LJ25" s="681"/>
      <c r="LK25" s="681"/>
      <c r="LL25" s="681"/>
      <c r="LM25" s="681"/>
      <c r="LN25" s="681"/>
      <c r="LO25" s="681"/>
      <c r="LP25" s="681"/>
      <c r="LQ25" s="681"/>
      <c r="LR25" s="681"/>
      <c r="LS25" s="681"/>
      <c r="LT25" s="681"/>
      <c r="LU25" s="681"/>
      <c r="LV25" s="681"/>
      <c r="LW25" s="681"/>
      <c r="LX25" s="681"/>
      <c r="LY25" s="681"/>
      <c r="LZ25" s="681"/>
      <c r="MA25" s="681"/>
      <c r="MB25" s="681"/>
      <c r="MC25" s="681"/>
      <c r="MD25" s="681"/>
      <c r="ME25" s="681"/>
      <c r="MF25" s="681"/>
      <c r="MG25" s="681"/>
      <c r="MH25" s="681"/>
      <c r="MI25" s="681"/>
      <c r="MJ25" s="681"/>
      <c r="MK25" s="681"/>
      <c r="ML25" s="681"/>
      <c r="MM25" s="681"/>
      <c r="MN25" s="681"/>
      <c r="MO25" s="681"/>
      <c r="MP25" s="681"/>
      <c r="MQ25" s="681"/>
      <c r="MR25" s="681"/>
      <c r="MS25" s="681"/>
      <c r="MT25" s="681"/>
      <c r="MU25" s="681"/>
      <c r="MV25" s="681"/>
      <c r="MW25" s="681"/>
      <c r="MX25" s="681"/>
      <c r="MY25" s="681"/>
      <c r="MZ25" s="681"/>
      <c r="NA25" s="681"/>
      <c r="NB25" s="681"/>
      <c r="NC25" s="681"/>
      <c r="ND25" s="681"/>
      <c r="NE25" s="681"/>
      <c r="NF25" s="681"/>
      <c r="NG25" s="681"/>
      <c r="NH25" s="681"/>
      <c r="NI25" s="681"/>
      <c r="NJ25" s="681"/>
      <c r="NK25" s="681"/>
      <c r="NL25" s="681"/>
      <c r="NM25" s="681"/>
      <c r="NN25" s="681"/>
      <c r="NO25" s="681"/>
      <c r="NP25" s="681"/>
      <c r="NQ25" s="681"/>
      <c r="NR25" s="681"/>
      <c r="NS25" s="681"/>
      <c r="NT25" s="681"/>
      <c r="NU25" s="681"/>
      <c r="NV25" s="681"/>
      <c r="NW25" s="681"/>
      <c r="NX25" s="681"/>
      <c r="NY25" s="681"/>
      <c r="NZ25" s="681"/>
      <c r="OA25" s="681"/>
      <c r="OB25" s="681"/>
      <c r="OC25" s="681"/>
      <c r="OD25" s="681"/>
      <c r="OE25" s="681"/>
      <c r="OF25" s="681"/>
      <c r="OG25" s="681"/>
      <c r="OH25" s="681"/>
      <c r="OI25" s="681"/>
      <c r="OJ25" s="681"/>
      <c r="OK25" s="681"/>
      <c r="OL25" s="681"/>
      <c r="OM25" s="681"/>
      <c r="ON25" s="681"/>
      <c r="OO25" s="681"/>
      <c r="OP25" s="681"/>
      <c r="OQ25" s="681"/>
      <c r="OR25" s="681"/>
      <c r="OS25" s="681"/>
      <c r="OT25" s="681"/>
      <c r="OU25" s="681"/>
      <c r="OV25" s="681"/>
      <c r="OW25" s="681"/>
      <c r="OX25" s="681"/>
      <c r="OY25" s="681"/>
      <c r="OZ25" s="681"/>
      <c r="PA25" s="681"/>
      <c r="PB25" s="681"/>
      <c r="PC25" s="681"/>
      <c r="PD25" s="681"/>
      <c r="PE25" s="681"/>
      <c r="PF25" s="681"/>
      <c r="PG25" s="681"/>
      <c r="PH25" s="681"/>
      <c r="PI25" s="681"/>
      <c r="PJ25" s="681"/>
      <c r="PK25" s="681"/>
      <c r="PL25" s="681"/>
      <c r="PM25" s="681"/>
      <c r="PN25" s="681"/>
      <c r="PO25" s="681"/>
      <c r="PP25" s="681"/>
      <c r="PQ25" s="681"/>
      <c r="PR25" s="681"/>
      <c r="PS25" s="681"/>
      <c r="PT25" s="681"/>
      <c r="PU25" s="681"/>
      <c r="PV25" s="681"/>
      <c r="PW25" s="681"/>
      <c r="PX25" s="681"/>
      <c r="PY25" s="681"/>
      <c r="PZ25" s="681"/>
      <c r="QA25" s="681"/>
      <c r="QB25" s="681"/>
      <c r="QC25" s="681"/>
      <c r="QD25" s="681"/>
      <c r="QE25" s="681"/>
      <c r="QF25" s="681"/>
      <c r="QG25" s="681"/>
      <c r="QH25" s="681"/>
      <c r="QI25" s="681"/>
      <c r="QJ25" s="681"/>
      <c r="QK25" s="681"/>
      <c r="QL25" s="681"/>
      <c r="QM25" s="681"/>
      <c r="QN25" s="681"/>
      <c r="QO25" s="681"/>
      <c r="QP25" s="681"/>
      <c r="QQ25" s="681"/>
      <c r="QR25" s="681"/>
      <c r="QS25" s="681"/>
      <c r="QT25" s="681"/>
      <c r="QU25" s="681"/>
      <c r="QV25" s="681"/>
      <c r="QW25" s="681"/>
      <c r="QX25" s="681"/>
      <c r="QY25" s="681"/>
      <c r="QZ25" s="681"/>
      <c r="RA25" s="681"/>
      <c r="RB25" s="681"/>
      <c r="RC25" s="681"/>
      <c r="RD25" s="681"/>
      <c r="RE25" s="681"/>
      <c r="RF25" s="681"/>
      <c r="RG25" s="681"/>
      <c r="RH25" s="681"/>
      <c r="RI25" s="681"/>
      <c r="RJ25" s="681"/>
      <c r="RK25" s="681"/>
      <c r="RL25" s="681"/>
      <c r="RM25" s="681"/>
      <c r="RN25" s="681"/>
      <c r="RO25" s="681"/>
      <c r="RP25" s="681"/>
      <c r="RQ25" s="681"/>
      <c r="RR25" s="681"/>
      <c r="RS25" s="681"/>
      <c r="RT25" s="681"/>
      <c r="RU25" s="681"/>
      <c r="RV25" s="681"/>
      <c r="RW25" s="681"/>
      <c r="RX25" s="681"/>
      <c r="RY25" s="681"/>
      <c r="RZ25" s="681"/>
      <c r="SA25" s="681"/>
      <c r="SB25" s="681"/>
      <c r="SC25" s="681"/>
      <c r="SD25" s="681"/>
      <c r="SE25" s="681"/>
      <c r="SF25" s="681"/>
      <c r="SG25" s="681"/>
      <c r="SH25" s="681"/>
      <c r="SI25" s="681"/>
      <c r="SJ25" s="681"/>
      <c r="SK25" s="681"/>
      <c r="SL25" s="681"/>
      <c r="SM25" s="681"/>
      <c r="SN25" s="681"/>
      <c r="SO25" s="681"/>
      <c r="SP25" s="681"/>
      <c r="SQ25" s="681"/>
      <c r="SR25" s="681"/>
      <c r="SS25" s="681"/>
      <c r="ST25" s="681"/>
      <c r="SU25" s="681"/>
      <c r="SV25" s="681"/>
      <c r="SW25" s="681"/>
      <c r="SX25" s="681"/>
      <c r="SY25" s="681"/>
      <c r="SZ25" s="681"/>
      <c r="TA25" s="681"/>
      <c r="TB25" s="681"/>
      <c r="TC25" s="681"/>
      <c r="TD25" s="681"/>
      <c r="TE25" s="681"/>
      <c r="TF25" s="681"/>
      <c r="TG25" s="681"/>
      <c r="TH25" s="681"/>
      <c r="TI25" s="681"/>
      <c r="TJ25" s="681"/>
      <c r="TK25" s="681"/>
      <c r="TL25" s="681"/>
      <c r="TM25" s="681"/>
      <c r="TN25" s="681"/>
      <c r="TO25" s="681"/>
      <c r="TP25" s="681"/>
      <c r="TQ25" s="681"/>
      <c r="TR25" s="681"/>
      <c r="TS25" s="681"/>
      <c r="TT25" s="681"/>
      <c r="TU25" s="681"/>
      <c r="TV25" s="681"/>
      <c r="TW25" s="681"/>
      <c r="TX25" s="681"/>
      <c r="TY25" s="681"/>
      <c r="TZ25" s="681"/>
      <c r="UA25" s="681"/>
      <c r="UB25" s="681"/>
      <c r="UC25" s="681"/>
      <c r="UD25" s="681"/>
      <c r="UE25" s="681"/>
      <c r="UF25" s="681"/>
      <c r="UG25" s="681"/>
      <c r="UH25" s="681"/>
      <c r="UI25" s="681"/>
      <c r="UJ25" s="681"/>
      <c r="UK25" s="681"/>
      <c r="UL25" s="681"/>
      <c r="UM25" s="681"/>
      <c r="UN25" s="681"/>
      <c r="UO25" s="681"/>
      <c r="UP25" s="681"/>
      <c r="UQ25" s="681"/>
      <c r="UR25" s="681"/>
      <c r="US25" s="681"/>
      <c r="UT25" s="681"/>
      <c r="UU25" s="681"/>
      <c r="UV25" s="681"/>
      <c r="UW25" s="681"/>
      <c r="UX25" s="681"/>
      <c r="UY25" s="681"/>
      <c r="UZ25" s="681"/>
      <c r="VA25" s="681"/>
      <c r="VB25" s="681"/>
      <c r="VC25" s="681"/>
      <c r="VD25" s="681"/>
      <c r="VE25" s="681"/>
      <c r="VF25" s="681"/>
      <c r="VG25" s="681"/>
      <c r="VH25" s="681"/>
      <c r="VI25" s="681"/>
      <c r="VJ25" s="681"/>
      <c r="VK25" s="681"/>
      <c r="VL25" s="681"/>
      <c r="VM25" s="681"/>
      <c r="VN25" s="681"/>
      <c r="VO25" s="681"/>
      <c r="VP25" s="681"/>
      <c r="VQ25" s="681"/>
      <c r="VR25" s="681"/>
      <c r="VS25" s="681"/>
      <c r="VT25" s="681"/>
      <c r="VU25" s="681"/>
      <c r="VV25" s="681"/>
      <c r="VW25" s="681"/>
      <c r="VX25" s="681"/>
      <c r="VY25" s="681"/>
      <c r="VZ25" s="681"/>
      <c r="WA25" s="681"/>
      <c r="WB25" s="681"/>
      <c r="WC25" s="681"/>
      <c r="WD25" s="681"/>
      <c r="WE25" s="681"/>
      <c r="WF25" s="681"/>
      <c r="WG25" s="681"/>
      <c r="WH25" s="681"/>
      <c r="WI25" s="681"/>
      <c r="WJ25" s="681"/>
      <c r="WK25" s="681"/>
      <c r="WL25" s="681"/>
      <c r="WM25" s="681"/>
      <c r="WN25" s="681"/>
      <c r="WO25" s="681"/>
      <c r="WP25" s="681"/>
      <c r="WQ25" s="681"/>
      <c r="WR25" s="681"/>
      <c r="WS25" s="681"/>
      <c r="WT25" s="681"/>
      <c r="WU25" s="681"/>
      <c r="WV25" s="681"/>
      <c r="WW25" s="681"/>
      <c r="WX25" s="681"/>
      <c r="WY25" s="681"/>
      <c r="WZ25" s="681"/>
      <c r="XA25" s="681"/>
      <c r="XB25" s="681"/>
      <c r="XC25" s="681"/>
      <c r="XD25" s="681"/>
      <c r="XE25" s="681"/>
      <c r="XF25" s="681"/>
      <c r="XG25" s="681"/>
      <c r="XH25" s="681"/>
      <c r="XI25" s="681"/>
      <c r="XJ25" s="681"/>
      <c r="XK25" s="681"/>
      <c r="XL25" s="681"/>
      <c r="XM25" s="681"/>
      <c r="XN25" s="681"/>
      <c r="XO25" s="681"/>
      <c r="XP25" s="681"/>
      <c r="XQ25" s="681"/>
      <c r="XR25" s="681"/>
      <c r="XS25" s="681"/>
      <c r="XT25" s="681"/>
      <c r="XU25" s="681"/>
      <c r="XV25" s="681"/>
      <c r="XW25" s="681"/>
      <c r="XX25" s="681"/>
      <c r="XY25" s="681"/>
      <c r="XZ25" s="681"/>
      <c r="YA25" s="681"/>
      <c r="YB25" s="681"/>
      <c r="YC25" s="681"/>
      <c r="YD25" s="681"/>
      <c r="YE25" s="681"/>
      <c r="YF25" s="681"/>
      <c r="YG25" s="681"/>
      <c r="YH25" s="681"/>
      <c r="YI25" s="681"/>
      <c r="YJ25" s="681"/>
      <c r="YK25" s="681"/>
      <c r="YL25" s="681"/>
      <c r="YM25" s="681"/>
      <c r="YN25" s="681"/>
      <c r="YO25" s="681"/>
      <c r="YP25" s="681"/>
      <c r="YQ25" s="681"/>
      <c r="YR25" s="681"/>
      <c r="YS25" s="681"/>
      <c r="YT25" s="681"/>
      <c r="YU25" s="681"/>
      <c r="YV25" s="681"/>
      <c r="YW25" s="681"/>
      <c r="YX25" s="681"/>
      <c r="YY25" s="681"/>
      <c r="YZ25" s="681"/>
      <c r="ZA25" s="681"/>
      <c r="ZB25" s="681"/>
      <c r="ZC25" s="681"/>
      <c r="ZD25" s="681"/>
      <c r="ZE25" s="681"/>
      <c r="ZF25" s="681"/>
      <c r="ZG25" s="681"/>
      <c r="ZH25" s="681"/>
      <c r="ZI25" s="681"/>
      <c r="ZJ25" s="681"/>
      <c r="ZK25" s="681"/>
      <c r="ZL25" s="681"/>
      <c r="ZM25" s="681"/>
      <c r="ZN25" s="681"/>
      <c r="ZO25" s="681"/>
      <c r="ZP25" s="681"/>
      <c r="ZQ25" s="681"/>
      <c r="ZR25" s="681"/>
      <c r="ZS25" s="681"/>
      <c r="ZT25" s="681"/>
      <c r="ZU25" s="681"/>
      <c r="ZV25" s="681"/>
      <c r="ZW25" s="681"/>
      <c r="ZX25" s="681"/>
      <c r="ZY25" s="681"/>
      <c r="ZZ25" s="681"/>
      <c r="AAA25" s="681"/>
      <c r="AAB25" s="681"/>
      <c r="AAC25" s="681"/>
      <c r="AAD25" s="681"/>
      <c r="AAE25" s="681"/>
      <c r="AAF25" s="681"/>
      <c r="AAG25" s="681"/>
      <c r="AAH25" s="681"/>
      <c r="AAI25" s="681"/>
      <c r="AAJ25" s="681"/>
      <c r="AAK25" s="681"/>
      <c r="AAL25" s="681"/>
      <c r="AAM25" s="681"/>
      <c r="AAN25" s="681"/>
      <c r="AAO25" s="681"/>
      <c r="AAP25" s="681"/>
      <c r="AAQ25" s="681"/>
      <c r="AAR25" s="681"/>
      <c r="AAS25" s="681"/>
      <c r="AAT25" s="681"/>
      <c r="AAU25" s="681"/>
      <c r="AAV25" s="681"/>
      <c r="AAW25" s="681"/>
      <c r="AAX25" s="681"/>
      <c r="AAY25" s="681"/>
      <c r="AAZ25" s="681"/>
      <c r="ABA25" s="681"/>
      <c r="ABB25" s="681"/>
      <c r="ABC25" s="681"/>
      <c r="ABD25" s="681"/>
      <c r="ABE25" s="681"/>
      <c r="ABF25" s="681"/>
      <c r="ABG25" s="681"/>
      <c r="ABH25" s="681"/>
      <c r="ABI25" s="681"/>
      <c r="ABJ25" s="681"/>
      <c r="ABK25" s="681"/>
      <c r="ABL25" s="681"/>
      <c r="ABM25" s="681"/>
      <c r="ABN25" s="681"/>
      <c r="ABO25" s="681"/>
      <c r="ABP25" s="681"/>
      <c r="ABQ25" s="681"/>
      <c r="ABR25" s="681"/>
      <c r="ABS25" s="681"/>
      <c r="ABT25" s="681"/>
      <c r="ABU25" s="681"/>
      <c r="ABV25" s="681"/>
      <c r="ABW25" s="681"/>
      <c r="ABX25" s="681"/>
      <c r="ABY25" s="681"/>
      <c r="ABZ25" s="681"/>
      <c r="ACA25" s="681"/>
      <c r="ACB25" s="681"/>
      <c r="ACC25" s="681"/>
      <c r="ACD25" s="681"/>
      <c r="ACE25" s="681"/>
      <c r="ACF25" s="681"/>
      <c r="ACG25" s="681"/>
      <c r="ACH25" s="681"/>
      <c r="ACI25" s="681"/>
      <c r="ACJ25" s="681"/>
      <c r="ACK25" s="681"/>
      <c r="ACL25" s="681"/>
      <c r="ACM25" s="681"/>
      <c r="ACN25" s="681"/>
      <c r="ACO25" s="681"/>
      <c r="ACP25" s="681"/>
      <c r="ACQ25" s="681"/>
      <c r="ACR25" s="681"/>
      <c r="ACS25" s="681"/>
      <c r="ACT25" s="681"/>
      <c r="ACU25" s="681"/>
      <c r="ACV25" s="681"/>
      <c r="ACW25" s="681"/>
      <c r="ACX25" s="681"/>
      <c r="ACY25" s="681"/>
      <c r="ACZ25" s="681"/>
      <c r="ADA25" s="681"/>
      <c r="ADB25" s="681"/>
      <c r="ADC25" s="681"/>
      <c r="ADD25" s="681"/>
      <c r="ADE25" s="681"/>
      <c r="ADF25" s="681"/>
      <c r="ADG25" s="681"/>
      <c r="ADH25" s="681"/>
      <c r="ADI25" s="681"/>
      <c r="ADJ25" s="681"/>
      <c r="ADK25" s="681"/>
      <c r="ADL25" s="681"/>
      <c r="ADM25" s="681"/>
      <c r="ADN25" s="681"/>
      <c r="ADO25" s="681"/>
      <c r="ADP25" s="681"/>
      <c r="ADQ25" s="681"/>
      <c r="ADR25" s="681"/>
      <c r="ADS25" s="681"/>
      <c r="ADT25" s="681"/>
      <c r="ADU25" s="681"/>
      <c r="ADV25" s="681"/>
      <c r="ADW25" s="681"/>
      <c r="ADX25" s="681"/>
      <c r="ADY25" s="681"/>
      <c r="ADZ25" s="681"/>
      <c r="AEA25" s="681"/>
      <c r="AEB25" s="681"/>
      <c r="AEC25" s="681"/>
      <c r="AED25" s="681"/>
      <c r="AEE25" s="681"/>
      <c r="AEF25" s="681"/>
      <c r="AEG25" s="681"/>
      <c r="AEH25" s="681"/>
      <c r="AEI25" s="681"/>
      <c r="AEJ25" s="681"/>
      <c r="AEK25" s="681"/>
      <c r="AEL25" s="681"/>
      <c r="AEM25" s="681"/>
      <c r="AEN25" s="681"/>
      <c r="AEO25" s="681"/>
      <c r="AEP25" s="681"/>
      <c r="AEQ25" s="681"/>
      <c r="AER25" s="681"/>
      <c r="AES25" s="681"/>
      <c r="AET25" s="681"/>
      <c r="AEU25" s="681"/>
      <c r="AEV25" s="681"/>
      <c r="AEW25" s="681"/>
      <c r="AEX25" s="681"/>
      <c r="AEY25" s="681"/>
      <c r="AEZ25" s="681"/>
      <c r="AFA25" s="681"/>
      <c r="AFB25" s="681"/>
      <c r="AFC25" s="681"/>
      <c r="AFD25" s="681"/>
      <c r="AFE25" s="681"/>
      <c r="AFF25" s="681"/>
      <c r="AFG25" s="681"/>
      <c r="AFH25" s="681"/>
      <c r="AFI25" s="681"/>
      <c r="AFJ25" s="681"/>
      <c r="AFK25" s="681"/>
      <c r="AFL25" s="681"/>
      <c r="AFM25" s="681"/>
      <c r="AFN25" s="681"/>
      <c r="AFO25" s="681"/>
      <c r="AFP25" s="681"/>
      <c r="AFQ25" s="681"/>
      <c r="AFR25" s="681"/>
      <c r="AFS25" s="681"/>
      <c r="AFT25" s="681"/>
      <c r="AFU25" s="681"/>
      <c r="AFV25" s="681"/>
      <c r="AFW25" s="681"/>
      <c r="AFX25" s="681"/>
      <c r="AFY25" s="681"/>
      <c r="AFZ25" s="681"/>
      <c r="AGA25" s="681"/>
      <c r="AGB25" s="681"/>
      <c r="AGC25" s="681"/>
      <c r="AGD25" s="681"/>
      <c r="AGE25" s="681"/>
      <c r="AGF25" s="681"/>
      <c r="AGG25" s="681"/>
      <c r="AGH25" s="681"/>
      <c r="AGI25" s="681"/>
      <c r="AGJ25" s="681"/>
      <c r="AGK25" s="681"/>
      <c r="AGL25" s="681"/>
      <c r="AGM25" s="681"/>
      <c r="AGN25" s="681"/>
      <c r="AGO25" s="681"/>
      <c r="AGP25" s="681"/>
      <c r="AGQ25" s="681"/>
      <c r="AGR25" s="681"/>
      <c r="AGS25" s="681"/>
      <c r="AGT25" s="681"/>
      <c r="AGU25" s="681"/>
      <c r="AGV25" s="681"/>
      <c r="AGW25" s="681"/>
      <c r="AGX25" s="681"/>
      <c r="AGY25" s="681"/>
      <c r="AGZ25" s="681"/>
      <c r="AHA25" s="681"/>
      <c r="AHB25" s="681"/>
      <c r="AHC25" s="681"/>
      <c r="AHD25" s="681"/>
      <c r="AHE25" s="681"/>
      <c r="AHF25" s="681"/>
      <c r="AHG25" s="681"/>
      <c r="AHH25" s="681"/>
      <c r="AHI25" s="681"/>
      <c r="AHJ25" s="681"/>
      <c r="AHK25" s="681"/>
      <c r="AHL25" s="681"/>
      <c r="AHM25" s="681"/>
      <c r="AHN25" s="681"/>
      <c r="AHO25" s="681"/>
      <c r="AHP25" s="681"/>
      <c r="AHQ25" s="681"/>
      <c r="AHR25" s="681"/>
      <c r="AHS25" s="681"/>
      <c r="AHT25" s="681"/>
      <c r="AHU25" s="681"/>
      <c r="AHV25" s="681"/>
      <c r="AHW25" s="681"/>
      <c r="AHX25" s="681"/>
      <c r="AHY25" s="681"/>
      <c r="AHZ25" s="681"/>
      <c r="AIA25" s="681"/>
      <c r="AIB25" s="681"/>
      <c r="AIC25" s="681"/>
      <c r="AID25" s="681"/>
      <c r="AIE25" s="681"/>
      <c r="AIF25" s="681"/>
      <c r="AIG25" s="681"/>
      <c r="AIH25" s="681"/>
      <c r="AII25" s="681"/>
      <c r="AIJ25" s="681"/>
      <c r="AIK25" s="681"/>
      <c r="AIL25" s="681"/>
      <c r="AIM25" s="681"/>
      <c r="AIN25" s="681"/>
      <c r="AIO25" s="681"/>
      <c r="AIP25" s="681"/>
      <c r="AIQ25" s="681"/>
      <c r="AIR25" s="681"/>
      <c r="AIS25" s="681"/>
      <c r="AIT25" s="681"/>
      <c r="AIU25" s="681"/>
      <c r="AIV25" s="681"/>
      <c r="AIW25" s="681"/>
      <c r="AIX25" s="681"/>
      <c r="AIY25" s="681"/>
      <c r="AIZ25" s="681"/>
      <c r="AJA25" s="681"/>
      <c r="AJB25" s="681"/>
      <c r="AJC25" s="681"/>
      <c r="AJD25" s="681"/>
      <c r="AJE25" s="681"/>
      <c r="AJF25" s="681"/>
      <c r="AJG25" s="681"/>
      <c r="AJH25" s="681"/>
      <c r="AJI25" s="681"/>
      <c r="AJJ25" s="681"/>
      <c r="AJK25" s="681"/>
      <c r="AJL25" s="681"/>
      <c r="AJM25" s="681"/>
      <c r="AJN25" s="681"/>
      <c r="AJO25" s="681"/>
      <c r="AJP25" s="681"/>
      <c r="AJQ25" s="681"/>
      <c r="AJR25" s="681"/>
      <c r="AJS25" s="681"/>
      <c r="AJT25" s="681"/>
      <c r="AJU25" s="681"/>
      <c r="AJV25" s="681"/>
      <c r="AJW25" s="681"/>
      <c r="AJX25" s="681"/>
      <c r="AJY25" s="681"/>
      <c r="AJZ25" s="681"/>
      <c r="AKA25" s="681"/>
      <c r="AKB25" s="681"/>
      <c r="AKC25" s="681"/>
      <c r="AKD25" s="681"/>
      <c r="AKE25" s="681"/>
      <c r="AKF25" s="681"/>
      <c r="AKG25" s="681"/>
      <c r="AKH25" s="681"/>
      <c r="AKI25" s="681"/>
      <c r="AKJ25" s="681"/>
      <c r="AKK25" s="681"/>
      <c r="AKL25" s="681"/>
      <c r="AKM25" s="681"/>
      <c r="AKN25" s="681"/>
      <c r="AKO25" s="681"/>
      <c r="AKP25" s="681"/>
      <c r="AKQ25" s="681"/>
      <c r="AKR25" s="681"/>
      <c r="AKS25" s="681"/>
      <c r="AKT25" s="681"/>
      <c r="AKU25" s="681"/>
      <c r="AKV25" s="681"/>
      <c r="AKW25" s="681"/>
      <c r="AKX25" s="681"/>
      <c r="AKY25" s="681"/>
      <c r="AKZ25" s="681"/>
      <c r="ALA25" s="681"/>
      <c r="ALB25" s="681"/>
      <c r="ALC25" s="681"/>
      <c r="ALD25" s="681"/>
      <c r="ALE25" s="681"/>
      <c r="ALF25" s="681"/>
      <c r="ALG25" s="681"/>
      <c r="ALH25" s="681"/>
      <c r="ALI25" s="681"/>
      <c r="ALJ25" s="681"/>
      <c r="ALK25" s="681"/>
      <c r="ALL25" s="681"/>
      <c r="ALM25" s="681"/>
      <c r="ALN25" s="681"/>
      <c r="ALO25" s="681"/>
      <c r="ALP25" s="681"/>
      <c r="ALQ25" s="681"/>
      <c r="ALR25" s="681"/>
      <c r="ALS25" s="681"/>
      <c r="ALT25" s="681"/>
      <c r="ALU25" s="681"/>
      <c r="ALV25" s="681"/>
      <c r="ALW25" s="681"/>
      <c r="ALX25" s="681"/>
      <c r="ALY25" s="681"/>
      <c r="ALZ25" s="681"/>
      <c r="AMA25" s="681"/>
      <c r="AMB25" s="681"/>
      <c r="AMC25" s="681"/>
      <c r="AMD25" s="681"/>
      <c r="AME25" s="681"/>
      <c r="AMF25" s="681"/>
      <c r="AMG25" s="681"/>
      <c r="AMH25" s="681"/>
      <c r="AMI25" s="681"/>
      <c r="AMJ25" s="681"/>
      <c r="AMK25" s="681"/>
      <c r="AML25" s="681"/>
      <c r="AMM25" s="681"/>
      <c r="AMN25" s="681"/>
      <c r="AMO25" s="681"/>
      <c r="AMP25" s="681"/>
      <c r="AMQ25" s="681"/>
      <c r="AMR25" s="681"/>
      <c r="AMS25" s="681"/>
      <c r="AMT25" s="681"/>
      <c r="AMU25" s="681"/>
      <c r="AMV25" s="681"/>
      <c r="AMW25" s="681"/>
      <c r="AMX25" s="681"/>
      <c r="AMY25" s="681"/>
      <c r="AMZ25" s="681"/>
      <c r="ANA25" s="681"/>
      <c r="ANB25" s="681"/>
      <c r="ANC25" s="681"/>
      <c r="AND25" s="681"/>
      <c r="ANE25" s="681"/>
      <c r="ANF25" s="681"/>
      <c r="ANG25" s="681"/>
      <c r="ANH25" s="681"/>
    </row>
    <row r="26" customFormat="false" ht="13.5" hidden="false" customHeight="true" outlineLevel="0" collapsed="false">
      <c r="A26" s="4"/>
      <c r="B26" s="4"/>
      <c r="C26" s="4"/>
      <c r="D26" s="4"/>
      <c r="E26" s="120" t="s">
        <v>397</v>
      </c>
      <c r="F26" s="913" t="n">
        <v>0.01</v>
      </c>
      <c r="G26" s="947"/>
      <c r="H26" s="915" t="s">
        <v>382</v>
      </c>
      <c r="I26" s="921" t="n">
        <v>6.5</v>
      </c>
      <c r="J26" s="948" t="n">
        <v>0</v>
      </c>
      <c r="K26" s="948" t="n">
        <v>0</v>
      </c>
      <c r="L26" s="948" t="n">
        <v>0</v>
      </c>
      <c r="M26" s="948" t="n">
        <v>0</v>
      </c>
      <c r="N26" s="948" t="n">
        <v>0</v>
      </c>
      <c r="O26" s="948" t="n">
        <v>0</v>
      </c>
      <c r="P26" s="948" t="n">
        <v>0</v>
      </c>
      <c r="Q26" s="948" t="n">
        <v>0</v>
      </c>
      <c r="R26" s="948" t="n">
        <v>0</v>
      </c>
      <c r="S26" s="948" t="n">
        <v>0</v>
      </c>
      <c r="T26" s="948" t="n">
        <v>0</v>
      </c>
      <c r="U26" s="948" t="n">
        <v>0</v>
      </c>
      <c r="V26" s="948" t="n">
        <v>0</v>
      </c>
      <c r="W26" s="948" t="n">
        <v>0</v>
      </c>
      <c r="X26" s="948" t="n">
        <v>0</v>
      </c>
      <c r="Y26" s="948" t="n">
        <v>0</v>
      </c>
      <c r="Z26" s="948" t="n">
        <v>0</v>
      </c>
      <c r="AA26" s="948" t="n">
        <v>0</v>
      </c>
      <c r="AB26" s="948" t="n">
        <v>0</v>
      </c>
      <c r="AC26" s="948" t="n">
        <v>0</v>
      </c>
      <c r="AD26" s="948" t="n">
        <v>0</v>
      </c>
      <c r="AE26" s="948" t="n">
        <v>0</v>
      </c>
      <c r="AF26" s="948" t="n">
        <v>0</v>
      </c>
      <c r="AG26" s="948" t="n">
        <v>0</v>
      </c>
      <c r="AH26" s="948" t="n">
        <v>0</v>
      </c>
      <c r="AI26" s="948" t="n">
        <v>0</v>
      </c>
      <c r="AJ26" s="948" t="n">
        <v>0</v>
      </c>
      <c r="AK26" s="948" t="n">
        <v>0</v>
      </c>
      <c r="AL26" s="948" t="n">
        <v>0</v>
      </c>
      <c r="AM26" s="948" t="n">
        <v>0</v>
      </c>
      <c r="AN26" s="948" t="n">
        <v>0</v>
      </c>
      <c r="AO26" s="948" t="n">
        <v>0</v>
      </c>
      <c r="AP26" s="948" t="n">
        <v>0</v>
      </c>
      <c r="AQ26" s="948" t="n">
        <v>0</v>
      </c>
      <c r="AR26" s="948" t="n">
        <v>0</v>
      </c>
      <c r="AS26" s="948" t="n">
        <v>0</v>
      </c>
      <c r="AT26" s="948" t="n">
        <v>0</v>
      </c>
      <c r="AU26" s="948" t="n">
        <v>0</v>
      </c>
      <c r="AV26" s="948" t="n">
        <v>0</v>
      </c>
      <c r="AW26" s="948" t="n">
        <v>0</v>
      </c>
      <c r="AX26" s="948" t="n">
        <v>0</v>
      </c>
      <c r="AY26" s="948" t="n">
        <v>0</v>
      </c>
      <c r="AZ26" s="948" t="n">
        <v>0</v>
      </c>
      <c r="BA26" s="948" t="n">
        <v>0</v>
      </c>
      <c r="BB26" s="948" t="n">
        <v>0</v>
      </c>
      <c r="BC26" s="948" t="n">
        <v>0</v>
      </c>
      <c r="BD26" s="948" t="n">
        <v>0</v>
      </c>
      <c r="BE26" s="948" t="n">
        <v>0</v>
      </c>
      <c r="BF26" s="948" t="n">
        <v>1</v>
      </c>
      <c r="BG26" s="948" t="n">
        <v>2</v>
      </c>
      <c r="BH26" s="948" t="n">
        <v>3</v>
      </c>
      <c r="BI26" s="948" t="n">
        <v>4</v>
      </c>
      <c r="BJ26" s="948" t="n">
        <v>5</v>
      </c>
      <c r="BK26" s="948" t="n">
        <v>6</v>
      </c>
      <c r="BL26" s="948" t="n">
        <v>7</v>
      </c>
      <c r="BM26" s="948" t="n">
        <v>8</v>
      </c>
      <c r="BN26" s="948" t="n">
        <v>9</v>
      </c>
      <c r="BO26" s="948" t="n">
        <v>10</v>
      </c>
      <c r="BP26" s="948" t="n">
        <v>11</v>
      </c>
      <c r="BQ26" s="948" t="n">
        <v>12</v>
      </c>
      <c r="BR26" s="948" t="n">
        <v>13</v>
      </c>
      <c r="BS26" s="948" t="n">
        <v>14</v>
      </c>
      <c r="BT26" s="948" t="n">
        <v>15</v>
      </c>
      <c r="BU26" s="948" t="n">
        <v>16</v>
      </c>
      <c r="BV26" s="948" t="n">
        <v>17</v>
      </c>
      <c r="BW26" s="948" t="n">
        <v>18</v>
      </c>
      <c r="BX26" s="948" t="n">
        <v>19</v>
      </c>
      <c r="BY26" s="948" t="n">
        <v>20</v>
      </c>
      <c r="BZ26" s="948" t="n">
        <v>21</v>
      </c>
      <c r="CA26" s="4"/>
      <c r="CB26" s="918" t="s">
        <v>398</v>
      </c>
      <c r="CC26" s="918"/>
      <c r="CD26" s="918"/>
      <c r="CE26" s="4"/>
      <c r="CF26" s="4"/>
      <c r="CG26" s="4"/>
      <c r="CH26" s="4"/>
    </row>
    <row r="27" s="931" customFormat="true" ht="13.5" hidden="false" customHeight="true" outlineLevel="0" collapsed="false">
      <c r="A27" s="922"/>
      <c r="B27" s="922"/>
      <c r="C27" s="922"/>
      <c r="D27" s="922"/>
      <c r="E27" s="923" t="s">
        <v>399</v>
      </c>
      <c r="F27" s="949" t="n">
        <v>0.0125</v>
      </c>
      <c r="G27" s="950"/>
      <c r="H27" s="926" t="s">
        <v>382</v>
      </c>
      <c r="I27" s="951" t="n">
        <v>30.91</v>
      </c>
      <c r="J27" s="952" t="n">
        <f aca="false">I$27*(1+$F$27)</f>
        <v>31.296375</v>
      </c>
      <c r="K27" s="952" t="n">
        <f aca="false">J$27*(1+$F$27)</f>
        <v>31.6875796875</v>
      </c>
      <c r="L27" s="952" t="n">
        <f aca="false">K$27*(1+$F$27)</f>
        <v>32.0836744335938</v>
      </c>
      <c r="M27" s="952" t="n">
        <f aca="false">L$27*(1+$F$27)</f>
        <v>32.4847203640137</v>
      </c>
      <c r="N27" s="952" t="n">
        <f aca="false">M$27*(1+$F$27)</f>
        <v>32.8907793685638</v>
      </c>
      <c r="O27" s="952" t="n">
        <f aca="false">N$27*(1+$F$27)</f>
        <v>33.3019141106709</v>
      </c>
      <c r="P27" s="952" t="n">
        <f aca="false">O$27*(1+$F$27)</f>
        <v>33.7181880370543</v>
      </c>
      <c r="Q27" s="952" t="n">
        <f aca="false">P$27*(1+$F$27)</f>
        <v>34.1396653875175</v>
      </c>
      <c r="R27" s="952" t="n">
        <f aca="false">Q$27*(1+$F$27)</f>
        <v>34.5664112048614</v>
      </c>
      <c r="S27" s="952" t="n">
        <f aca="false">R$27*(1+$F$27)</f>
        <v>34.9984913449222</v>
      </c>
      <c r="T27" s="952" t="n">
        <f aca="false">S$27*(1+$F$27)</f>
        <v>35.4359724867337</v>
      </c>
      <c r="U27" s="952" t="n">
        <f aca="false">T$27*(1+$F$27)</f>
        <v>35.8789221428179</v>
      </c>
      <c r="V27" s="952" t="n">
        <f aca="false">U$27*(1+$F$27)</f>
        <v>36.3274086696031</v>
      </c>
      <c r="W27" s="952" t="n">
        <f aca="false">V$27*(1+$F$27)</f>
        <v>36.7815012779731</v>
      </c>
      <c r="X27" s="952" t="n">
        <f aca="false">W$27*(1+$F$27)</f>
        <v>37.2412700439478</v>
      </c>
      <c r="Y27" s="952" t="n">
        <f aca="false">X$27*(1+$F$27)</f>
        <v>37.7067859194971</v>
      </c>
      <c r="Z27" s="952" t="n">
        <f aca="false">Y$27*(1+$F$27)</f>
        <v>38.1781207434909</v>
      </c>
      <c r="AA27" s="952" t="n">
        <f aca="false">Z$27*(1+$F$27)</f>
        <v>38.6553472527845</v>
      </c>
      <c r="AB27" s="952" t="n">
        <f aca="false">AA$27*(1+$F$27)</f>
        <v>39.1385390934443</v>
      </c>
      <c r="AC27" s="952" t="n">
        <f aca="false">AB$27*(1+$F$27)</f>
        <v>39.6277708321124</v>
      </c>
      <c r="AD27" s="952" t="n">
        <f aca="false">AC$27*(1+$F$27)</f>
        <v>40.1231179675138</v>
      </c>
      <c r="AE27" s="952" t="n">
        <f aca="false">AD$27*(1+$F$27)</f>
        <v>40.6246569421077</v>
      </c>
      <c r="AF27" s="952" t="n">
        <f aca="false">AE$27*(1+$F$27)</f>
        <v>41.132465153884</v>
      </c>
      <c r="AG27" s="952" t="n">
        <f aca="false">AF$27*(1+$F$27)</f>
        <v>41.6466209683076</v>
      </c>
      <c r="AH27" s="952" t="n">
        <f aca="false">AG$27*(1+$F$27)</f>
        <v>42.1672037304114</v>
      </c>
      <c r="AI27" s="952" t="n">
        <f aca="false">AH$27*(1+$F$27)</f>
        <v>42.6942937770416</v>
      </c>
      <c r="AJ27" s="952" t="n">
        <f aca="false">AI$27*(1+$F$27)</f>
        <v>43.2279724492546</v>
      </c>
      <c r="AK27" s="952" t="n">
        <f aca="false">AJ$27*(1+$F$27)</f>
        <v>43.7683221048702</v>
      </c>
      <c r="AL27" s="952" t="n">
        <f aca="false">AK$27*(1+$F$27)</f>
        <v>44.3154261311811</v>
      </c>
      <c r="AM27" s="952" t="n">
        <f aca="false">AL$27*(1+$F$27)</f>
        <v>44.8693689578209</v>
      </c>
      <c r="AN27" s="952" t="n">
        <f aca="false">AM$27*(1+$F$27)</f>
        <v>45.4302360697936</v>
      </c>
      <c r="AO27" s="952" t="n">
        <f aca="false">AN$27*(1+$F$27)</f>
        <v>45.9981140206661</v>
      </c>
      <c r="AP27" s="952" t="n">
        <f aca="false">AO$27*(1+$F$27)</f>
        <v>46.5730904459244</v>
      </c>
      <c r="AQ27" s="952" t="n">
        <f aca="false">AP$27*(1+$F$27)</f>
        <v>47.1552540764984</v>
      </c>
      <c r="AR27" s="952" t="n">
        <f aca="false">AQ$27*(1+$F$27)</f>
        <v>47.7446947524547</v>
      </c>
      <c r="AS27" s="952" t="n">
        <f aca="false">AR$27*(1+$F$27)</f>
        <v>48.3415034368603</v>
      </c>
      <c r="AT27" s="952" t="n">
        <f aca="false">AS$27*(1+$F$27)</f>
        <v>48.9457722298211</v>
      </c>
      <c r="AU27" s="952" t="n">
        <f aca="false">AT$27*(1+$F$27)</f>
        <v>49.5575943826939</v>
      </c>
      <c r="AV27" s="952" t="n">
        <f aca="false">AU$27*(1+$F$27)</f>
        <v>50.1770643124775</v>
      </c>
      <c r="AW27" s="952" t="n">
        <f aca="false">AV$27*(1+$F$27)</f>
        <v>50.8042776163835</v>
      </c>
      <c r="AX27" s="952" t="n">
        <f aca="false">AW$27*(1+$F$27)</f>
        <v>51.4393310865883</v>
      </c>
      <c r="AY27" s="952" t="n">
        <f aca="false">AX$27*(1+$F$27)</f>
        <v>52.0823227251706</v>
      </c>
      <c r="AZ27" s="952" t="n">
        <f aca="false">AY$27*(1+$F$27)</f>
        <v>52.7333517592353</v>
      </c>
      <c r="BA27" s="952" t="n">
        <f aca="false">AZ$27*(1+$F$27)</f>
        <v>53.3925186562257</v>
      </c>
      <c r="BB27" s="952" t="n">
        <f aca="false">BA$27*(1+$F$27)</f>
        <v>54.0599251394285</v>
      </c>
      <c r="BC27" s="952" t="n">
        <f aca="false">BB$27*(1+$F$27)</f>
        <v>54.7356742036714</v>
      </c>
      <c r="BD27" s="952" t="n">
        <f aca="false">BC$27*(1+$F$27)</f>
        <v>55.4198701312173</v>
      </c>
      <c r="BE27" s="952" t="n">
        <f aca="false">BD$27*(1+$F$27)</f>
        <v>56.1126185078575</v>
      </c>
      <c r="BF27" s="952" t="n">
        <f aca="false">BE$27*(1+$F$27)</f>
        <v>56.8140262392057</v>
      </c>
      <c r="BG27" s="952" t="n">
        <f aca="false">BF$27*(1+$F$27)</f>
        <v>57.5242015671958</v>
      </c>
      <c r="BH27" s="952" t="n">
        <f aca="false">BG$27*(1+$F$27)</f>
        <v>58.2432540867857</v>
      </c>
      <c r="BI27" s="952" t="n">
        <f aca="false">BH$27*(1+$F$27)</f>
        <v>58.9712947628705</v>
      </c>
      <c r="BJ27" s="952" t="n">
        <f aca="false">BI$27*(1+$F$27)</f>
        <v>59.7084359474064</v>
      </c>
      <c r="BK27" s="952" t="n">
        <f aca="false">BJ$27*(1+$F$27)</f>
        <v>60.454791396749</v>
      </c>
      <c r="BL27" s="952" t="n">
        <f aca="false">BK$27*(1+$F$27)</f>
        <v>61.2104762892083</v>
      </c>
      <c r="BM27" s="952" t="n">
        <f aca="false">BL$27*(1+$F$27)</f>
        <v>61.9756072428234</v>
      </c>
      <c r="BN27" s="952" t="n">
        <f aca="false">BM$27*(1+$F$27)</f>
        <v>62.7503023333587</v>
      </c>
      <c r="BO27" s="952" t="n">
        <f aca="false">BN$27*(1+$F$27)</f>
        <v>63.5346811125257</v>
      </c>
      <c r="BP27" s="952" t="n">
        <f aca="false">BO$27*(1+$F$27)</f>
        <v>64.3288646264323</v>
      </c>
      <c r="BQ27" s="952" t="n">
        <f aca="false">BP$27*(1+$F$27)</f>
        <v>65.1329754342627</v>
      </c>
      <c r="BR27" s="952" t="n">
        <f aca="false">BQ$27*(1+$F$27)</f>
        <v>65.947137627191</v>
      </c>
      <c r="BS27" s="952" t="n">
        <f aca="false">BR$27*(1+$F$27)</f>
        <v>66.7714768475308</v>
      </c>
      <c r="BT27" s="952" t="n">
        <f aca="false">BS$27*(1+$F$27)</f>
        <v>67.606120308125</v>
      </c>
      <c r="BU27" s="952" t="n">
        <f aca="false">BT$27*(1+$F$27)</f>
        <v>68.4511968119765</v>
      </c>
      <c r="BV27" s="952" t="n">
        <f aca="false">BU$27*(1+$F$27)</f>
        <v>69.3068367721262</v>
      </c>
      <c r="BW27" s="952" t="n">
        <f aca="false">BV$27*(1+$F$27)</f>
        <v>70.1731722317778</v>
      </c>
      <c r="BX27" s="952" t="n">
        <f aca="false">BW$27*(1+$F$27)</f>
        <v>71.050336884675</v>
      </c>
      <c r="BY27" s="952" t="n">
        <f aca="false">BX$27*(1+$F$27)</f>
        <v>71.9384660957335</v>
      </c>
      <c r="BZ27" s="952" t="n">
        <f aca="false">BY$27*(1+$F$27)</f>
        <v>72.8376969219302</v>
      </c>
      <c r="CA27" s="922"/>
      <c r="CB27" s="929" t="s">
        <v>400</v>
      </c>
      <c r="CC27" s="929"/>
      <c r="CD27" s="918"/>
      <c r="CE27" s="922"/>
      <c r="CF27" s="922"/>
      <c r="CG27" s="922"/>
      <c r="CH27" s="922"/>
      <c r="CI27" s="930"/>
      <c r="CJ27" s="930"/>
      <c r="CK27" s="930"/>
      <c r="CL27" s="930"/>
      <c r="CM27" s="930"/>
      <c r="CN27" s="930"/>
      <c r="CO27" s="930"/>
      <c r="CP27" s="930"/>
      <c r="CQ27" s="930"/>
      <c r="CR27" s="930"/>
      <c r="CS27" s="930"/>
      <c r="CT27" s="930"/>
      <c r="CU27" s="930"/>
      <c r="CV27" s="930"/>
      <c r="CW27" s="930"/>
      <c r="CX27" s="930"/>
      <c r="CY27" s="930"/>
      <c r="CZ27" s="930"/>
      <c r="DA27" s="930"/>
      <c r="DB27" s="930"/>
      <c r="DC27" s="930"/>
      <c r="DD27" s="930"/>
      <c r="DE27" s="930"/>
      <c r="DF27" s="930"/>
      <c r="DG27" s="930"/>
      <c r="DH27" s="930"/>
      <c r="DI27" s="930"/>
      <c r="DJ27" s="930"/>
      <c r="DK27" s="930"/>
      <c r="DL27" s="930"/>
      <c r="DM27" s="930"/>
      <c r="DN27" s="930"/>
      <c r="DO27" s="930"/>
      <c r="DP27" s="930"/>
      <c r="DQ27" s="930"/>
      <c r="DR27" s="930"/>
      <c r="DS27" s="930"/>
      <c r="DT27" s="930"/>
      <c r="DU27" s="930"/>
      <c r="DV27" s="930"/>
      <c r="DW27" s="930"/>
      <c r="DX27" s="930"/>
      <c r="DY27" s="930"/>
      <c r="DZ27" s="930"/>
      <c r="EA27" s="930"/>
      <c r="EB27" s="930"/>
      <c r="EC27" s="930"/>
      <c r="ED27" s="930"/>
      <c r="EE27" s="930"/>
      <c r="EF27" s="930"/>
      <c r="EG27" s="930"/>
      <c r="EH27" s="930"/>
      <c r="EI27" s="930"/>
      <c r="EJ27" s="930"/>
      <c r="EK27" s="930"/>
      <c r="EL27" s="930"/>
      <c r="EM27" s="930"/>
      <c r="EN27" s="930"/>
      <c r="EO27" s="930"/>
      <c r="EP27" s="930"/>
      <c r="EQ27" s="930"/>
      <c r="ER27" s="930"/>
      <c r="ES27" s="930"/>
      <c r="ET27" s="930"/>
      <c r="EU27" s="930"/>
      <c r="EV27" s="930"/>
      <c r="EW27" s="930"/>
      <c r="EX27" s="930"/>
      <c r="EY27" s="930"/>
      <c r="EZ27" s="930"/>
      <c r="FA27" s="930"/>
      <c r="FB27" s="930"/>
      <c r="FC27" s="930"/>
      <c r="FD27" s="930"/>
      <c r="FE27" s="930"/>
      <c r="FF27" s="930"/>
      <c r="FG27" s="930"/>
      <c r="FH27" s="930"/>
      <c r="FI27" s="930"/>
      <c r="FJ27" s="930"/>
      <c r="FK27" s="930"/>
      <c r="FL27" s="930"/>
      <c r="FM27" s="930"/>
      <c r="FN27" s="930"/>
      <c r="FO27" s="930"/>
      <c r="FP27" s="930"/>
      <c r="FQ27" s="930"/>
      <c r="FR27" s="930"/>
      <c r="FS27" s="930"/>
      <c r="FT27" s="930"/>
      <c r="FU27" s="930"/>
      <c r="FV27" s="930"/>
      <c r="FW27" s="930"/>
      <c r="FX27" s="930"/>
      <c r="FY27" s="930"/>
      <c r="FZ27" s="930"/>
      <c r="GA27" s="930"/>
      <c r="GB27" s="930"/>
      <c r="GC27" s="930"/>
      <c r="GD27" s="930"/>
      <c r="GE27" s="930"/>
      <c r="GF27" s="930"/>
      <c r="GG27" s="930"/>
      <c r="GH27" s="930"/>
      <c r="GI27" s="930"/>
      <c r="GJ27" s="930"/>
      <c r="GK27" s="930"/>
      <c r="GL27" s="930"/>
      <c r="GM27" s="930"/>
      <c r="GN27" s="930"/>
      <c r="GO27" s="930"/>
      <c r="GP27" s="930"/>
      <c r="GQ27" s="930"/>
      <c r="GR27" s="930"/>
      <c r="GS27" s="930"/>
      <c r="GT27" s="930"/>
      <c r="GU27" s="930"/>
      <c r="GV27" s="930"/>
      <c r="GW27" s="930"/>
      <c r="GX27" s="930"/>
      <c r="GY27" s="930"/>
      <c r="GZ27" s="930"/>
      <c r="HA27" s="930"/>
      <c r="HB27" s="930"/>
      <c r="HC27" s="930"/>
      <c r="HD27" s="930"/>
      <c r="HE27" s="930"/>
      <c r="HF27" s="930"/>
      <c r="HG27" s="930"/>
      <c r="HH27" s="930"/>
      <c r="HI27" s="930"/>
      <c r="HJ27" s="930"/>
      <c r="HK27" s="930"/>
      <c r="HL27" s="930"/>
      <c r="HM27" s="930"/>
      <c r="HN27" s="930"/>
      <c r="HO27" s="930"/>
      <c r="HP27" s="930"/>
      <c r="HQ27" s="930"/>
      <c r="HR27" s="930"/>
      <c r="HS27" s="930"/>
      <c r="HT27" s="930"/>
      <c r="HU27" s="930"/>
      <c r="HV27" s="930"/>
      <c r="HW27" s="930"/>
      <c r="HX27" s="930"/>
      <c r="HY27" s="930"/>
      <c r="HZ27" s="930"/>
      <c r="IA27" s="930"/>
      <c r="IB27" s="930"/>
      <c r="IC27" s="930"/>
      <c r="ID27" s="930"/>
      <c r="IE27" s="930"/>
      <c r="IF27" s="930"/>
      <c r="IG27" s="930"/>
      <c r="IH27" s="930"/>
      <c r="II27" s="930"/>
      <c r="IJ27" s="930"/>
      <c r="IK27" s="930"/>
      <c r="IL27" s="930"/>
      <c r="IM27" s="930"/>
      <c r="IN27" s="930"/>
      <c r="IO27" s="930"/>
      <c r="IP27" s="930"/>
      <c r="IQ27" s="930"/>
      <c r="IR27" s="930"/>
      <c r="IS27" s="930"/>
      <c r="IT27" s="930"/>
      <c r="IU27" s="930"/>
      <c r="IV27" s="930"/>
      <c r="IW27" s="930"/>
      <c r="IX27" s="930"/>
      <c r="IY27" s="930"/>
      <c r="IZ27" s="930"/>
      <c r="JA27" s="930"/>
      <c r="JB27" s="930"/>
      <c r="JC27" s="930"/>
      <c r="JD27" s="930"/>
      <c r="JE27" s="930"/>
      <c r="JF27" s="930"/>
      <c r="JG27" s="930"/>
      <c r="JH27" s="930"/>
      <c r="JI27" s="930"/>
      <c r="JJ27" s="930"/>
      <c r="JK27" s="930"/>
      <c r="JL27" s="930"/>
      <c r="JM27" s="930"/>
      <c r="JN27" s="930"/>
      <c r="JO27" s="930"/>
      <c r="JP27" s="930"/>
      <c r="JQ27" s="930"/>
      <c r="JR27" s="930"/>
      <c r="JS27" s="930"/>
      <c r="JT27" s="930"/>
      <c r="JU27" s="930"/>
      <c r="JV27" s="930"/>
      <c r="JW27" s="930"/>
      <c r="JX27" s="930"/>
      <c r="JY27" s="930"/>
      <c r="JZ27" s="930"/>
      <c r="KA27" s="930"/>
      <c r="KB27" s="930"/>
      <c r="KC27" s="930"/>
      <c r="KD27" s="930"/>
      <c r="KE27" s="930"/>
      <c r="KF27" s="930"/>
      <c r="KG27" s="930"/>
      <c r="KH27" s="930"/>
      <c r="KI27" s="930"/>
      <c r="KJ27" s="930"/>
      <c r="KK27" s="930"/>
      <c r="KL27" s="930"/>
      <c r="KM27" s="930"/>
      <c r="KN27" s="930"/>
      <c r="KO27" s="930"/>
      <c r="KP27" s="930"/>
      <c r="KQ27" s="930"/>
      <c r="KR27" s="930"/>
      <c r="KS27" s="930"/>
      <c r="KT27" s="930"/>
      <c r="KU27" s="930"/>
      <c r="KV27" s="930"/>
      <c r="KW27" s="930"/>
      <c r="KX27" s="930"/>
      <c r="KY27" s="930"/>
      <c r="KZ27" s="930"/>
      <c r="LA27" s="930"/>
      <c r="LB27" s="930"/>
      <c r="LC27" s="930"/>
      <c r="LD27" s="930"/>
      <c r="LE27" s="930"/>
      <c r="LF27" s="930"/>
      <c r="LG27" s="930"/>
      <c r="LH27" s="930"/>
      <c r="LI27" s="930"/>
      <c r="LJ27" s="930"/>
      <c r="LK27" s="930"/>
      <c r="LL27" s="930"/>
      <c r="LM27" s="930"/>
      <c r="LN27" s="930"/>
      <c r="LO27" s="930"/>
      <c r="LP27" s="930"/>
      <c r="LQ27" s="930"/>
      <c r="LR27" s="930"/>
      <c r="LS27" s="930"/>
      <c r="LT27" s="930"/>
      <c r="LU27" s="930"/>
      <c r="LV27" s="930"/>
      <c r="LW27" s="930"/>
      <c r="LX27" s="930"/>
      <c r="LY27" s="930"/>
      <c r="LZ27" s="930"/>
      <c r="MA27" s="930"/>
      <c r="MB27" s="930"/>
      <c r="MC27" s="930"/>
      <c r="MD27" s="930"/>
      <c r="ME27" s="930"/>
      <c r="MF27" s="930"/>
      <c r="MG27" s="930"/>
      <c r="MH27" s="930"/>
      <c r="MI27" s="930"/>
      <c r="MJ27" s="930"/>
      <c r="MK27" s="930"/>
      <c r="ML27" s="930"/>
      <c r="MM27" s="930"/>
      <c r="MN27" s="930"/>
      <c r="MO27" s="930"/>
      <c r="MP27" s="930"/>
      <c r="MQ27" s="930"/>
      <c r="MR27" s="930"/>
      <c r="MS27" s="930"/>
      <c r="MT27" s="930"/>
      <c r="MU27" s="930"/>
      <c r="MV27" s="930"/>
      <c r="MW27" s="930"/>
      <c r="MX27" s="930"/>
      <c r="MY27" s="930"/>
      <c r="MZ27" s="930"/>
      <c r="NA27" s="930"/>
      <c r="NB27" s="930"/>
      <c r="NC27" s="930"/>
      <c r="ND27" s="930"/>
      <c r="NE27" s="930"/>
      <c r="NF27" s="930"/>
      <c r="NG27" s="930"/>
      <c r="NH27" s="930"/>
      <c r="NI27" s="930"/>
      <c r="NJ27" s="930"/>
      <c r="NK27" s="930"/>
      <c r="NL27" s="930"/>
      <c r="NM27" s="930"/>
      <c r="NN27" s="930"/>
      <c r="NO27" s="930"/>
      <c r="NP27" s="930"/>
      <c r="NQ27" s="930"/>
      <c r="NR27" s="930"/>
      <c r="NS27" s="930"/>
      <c r="NT27" s="930"/>
      <c r="NU27" s="930"/>
      <c r="NV27" s="930"/>
      <c r="NW27" s="930"/>
      <c r="NX27" s="930"/>
      <c r="NY27" s="930"/>
      <c r="NZ27" s="930"/>
      <c r="OA27" s="930"/>
      <c r="OB27" s="930"/>
      <c r="OC27" s="930"/>
      <c r="OD27" s="930"/>
      <c r="OE27" s="930"/>
      <c r="OF27" s="930"/>
      <c r="OG27" s="930"/>
      <c r="OH27" s="930"/>
      <c r="OI27" s="930"/>
      <c r="OJ27" s="930"/>
      <c r="OK27" s="930"/>
      <c r="OL27" s="930"/>
      <c r="OM27" s="930"/>
      <c r="ON27" s="930"/>
      <c r="OO27" s="930"/>
      <c r="OP27" s="930"/>
      <c r="OQ27" s="930"/>
      <c r="OR27" s="930"/>
      <c r="OS27" s="930"/>
      <c r="OT27" s="930"/>
      <c r="OU27" s="930"/>
      <c r="OV27" s="930"/>
      <c r="OW27" s="930"/>
      <c r="OX27" s="930"/>
      <c r="OY27" s="930"/>
      <c r="OZ27" s="930"/>
      <c r="PA27" s="930"/>
      <c r="PB27" s="930"/>
      <c r="PC27" s="930"/>
      <c r="PD27" s="930"/>
      <c r="PE27" s="930"/>
      <c r="PF27" s="930"/>
      <c r="PG27" s="930"/>
      <c r="PH27" s="930"/>
      <c r="PI27" s="930"/>
      <c r="PJ27" s="930"/>
      <c r="PK27" s="930"/>
      <c r="PL27" s="930"/>
      <c r="PM27" s="930"/>
      <c r="PN27" s="930"/>
      <c r="PO27" s="930"/>
      <c r="PP27" s="930"/>
      <c r="PQ27" s="930"/>
      <c r="PR27" s="930"/>
      <c r="PS27" s="930"/>
      <c r="PT27" s="930"/>
      <c r="PU27" s="930"/>
      <c r="PV27" s="930"/>
      <c r="PW27" s="930"/>
      <c r="PX27" s="930"/>
      <c r="PY27" s="930"/>
      <c r="PZ27" s="930"/>
      <c r="QA27" s="930"/>
      <c r="QB27" s="930"/>
      <c r="QC27" s="930"/>
      <c r="QD27" s="930"/>
      <c r="QE27" s="930"/>
      <c r="QF27" s="930"/>
      <c r="QG27" s="930"/>
      <c r="QH27" s="930"/>
      <c r="QI27" s="930"/>
      <c r="QJ27" s="930"/>
      <c r="QK27" s="930"/>
      <c r="QL27" s="930"/>
      <c r="QM27" s="930"/>
      <c r="QN27" s="930"/>
      <c r="QO27" s="930"/>
      <c r="QP27" s="930"/>
      <c r="QQ27" s="930"/>
      <c r="QR27" s="930"/>
      <c r="QS27" s="930"/>
      <c r="QT27" s="930"/>
      <c r="QU27" s="930"/>
      <c r="QV27" s="930"/>
      <c r="QW27" s="930"/>
      <c r="QX27" s="930"/>
      <c r="QY27" s="930"/>
      <c r="QZ27" s="930"/>
      <c r="RA27" s="930"/>
      <c r="RB27" s="930"/>
      <c r="RC27" s="930"/>
      <c r="RD27" s="930"/>
      <c r="RE27" s="930"/>
      <c r="RF27" s="930"/>
      <c r="RG27" s="930"/>
      <c r="RH27" s="930"/>
      <c r="RI27" s="930"/>
      <c r="RJ27" s="930"/>
      <c r="RK27" s="930"/>
      <c r="RL27" s="930"/>
      <c r="RM27" s="930"/>
      <c r="RN27" s="930"/>
      <c r="RO27" s="930"/>
      <c r="RP27" s="930"/>
      <c r="RQ27" s="930"/>
      <c r="RR27" s="930"/>
      <c r="RS27" s="930"/>
      <c r="RT27" s="930"/>
      <c r="RU27" s="930"/>
      <c r="RV27" s="930"/>
      <c r="RW27" s="930"/>
      <c r="RX27" s="930"/>
      <c r="RY27" s="930"/>
      <c r="RZ27" s="930"/>
      <c r="SA27" s="930"/>
      <c r="SB27" s="930"/>
      <c r="SC27" s="930"/>
      <c r="SD27" s="930"/>
      <c r="SE27" s="930"/>
      <c r="SF27" s="930"/>
      <c r="SG27" s="930"/>
      <c r="SH27" s="930"/>
      <c r="SI27" s="930"/>
      <c r="SJ27" s="930"/>
      <c r="SK27" s="930"/>
      <c r="SL27" s="930"/>
      <c r="SM27" s="930"/>
      <c r="SN27" s="930"/>
      <c r="SO27" s="930"/>
      <c r="SP27" s="930"/>
      <c r="SQ27" s="930"/>
      <c r="SR27" s="930"/>
      <c r="SS27" s="930"/>
      <c r="ST27" s="930"/>
      <c r="SU27" s="930"/>
      <c r="SV27" s="930"/>
      <c r="SW27" s="930"/>
      <c r="SX27" s="930"/>
      <c r="SY27" s="930"/>
      <c r="SZ27" s="930"/>
      <c r="TA27" s="930"/>
      <c r="TB27" s="930"/>
      <c r="TC27" s="930"/>
      <c r="TD27" s="930"/>
      <c r="TE27" s="930"/>
      <c r="TF27" s="930"/>
      <c r="TG27" s="930"/>
      <c r="TH27" s="930"/>
      <c r="TI27" s="930"/>
      <c r="TJ27" s="930"/>
      <c r="TK27" s="930"/>
      <c r="TL27" s="930"/>
      <c r="TM27" s="930"/>
      <c r="TN27" s="930"/>
      <c r="TO27" s="930"/>
      <c r="TP27" s="930"/>
      <c r="TQ27" s="930"/>
      <c r="TR27" s="930"/>
      <c r="TS27" s="930"/>
      <c r="TT27" s="930"/>
      <c r="TU27" s="930"/>
      <c r="TV27" s="930"/>
      <c r="TW27" s="930"/>
      <c r="TX27" s="930"/>
      <c r="TY27" s="930"/>
      <c r="TZ27" s="930"/>
      <c r="UA27" s="930"/>
      <c r="UB27" s="930"/>
      <c r="UC27" s="930"/>
      <c r="UD27" s="930"/>
      <c r="UE27" s="930"/>
      <c r="UF27" s="930"/>
      <c r="UG27" s="930"/>
      <c r="UH27" s="930"/>
      <c r="UI27" s="930"/>
      <c r="UJ27" s="930"/>
      <c r="UK27" s="930"/>
      <c r="UL27" s="930"/>
      <c r="UM27" s="930"/>
      <c r="UN27" s="930"/>
      <c r="UO27" s="930"/>
      <c r="UP27" s="930"/>
      <c r="UQ27" s="930"/>
      <c r="UR27" s="930"/>
      <c r="US27" s="930"/>
      <c r="UT27" s="930"/>
      <c r="UU27" s="930"/>
      <c r="UV27" s="930"/>
      <c r="UW27" s="930"/>
      <c r="UX27" s="930"/>
      <c r="UY27" s="930"/>
      <c r="UZ27" s="930"/>
      <c r="VA27" s="930"/>
      <c r="VB27" s="930"/>
      <c r="VC27" s="930"/>
      <c r="VD27" s="930"/>
      <c r="VE27" s="930"/>
      <c r="VF27" s="930"/>
      <c r="VG27" s="930"/>
      <c r="VH27" s="930"/>
      <c r="VI27" s="930"/>
      <c r="VJ27" s="930"/>
      <c r="VK27" s="930"/>
      <c r="VL27" s="930"/>
      <c r="VM27" s="930"/>
      <c r="VN27" s="930"/>
      <c r="VO27" s="930"/>
      <c r="VP27" s="930"/>
      <c r="VQ27" s="930"/>
      <c r="VR27" s="930"/>
      <c r="VS27" s="930"/>
      <c r="VT27" s="930"/>
      <c r="VU27" s="930"/>
      <c r="VV27" s="930"/>
      <c r="VW27" s="930"/>
      <c r="VX27" s="930"/>
      <c r="VY27" s="930"/>
      <c r="VZ27" s="930"/>
      <c r="WA27" s="930"/>
      <c r="WB27" s="930"/>
      <c r="WC27" s="930"/>
      <c r="WD27" s="930"/>
      <c r="WE27" s="930"/>
      <c r="WF27" s="930"/>
      <c r="WG27" s="930"/>
      <c r="WH27" s="930"/>
      <c r="WI27" s="930"/>
      <c r="WJ27" s="930"/>
      <c r="WK27" s="930"/>
      <c r="WL27" s="930"/>
      <c r="WM27" s="930"/>
      <c r="WN27" s="930"/>
      <c r="WO27" s="930"/>
      <c r="WP27" s="930"/>
      <c r="WQ27" s="930"/>
      <c r="WR27" s="930"/>
      <c r="WS27" s="930"/>
      <c r="WT27" s="930"/>
      <c r="WU27" s="930"/>
      <c r="WV27" s="930"/>
      <c r="WW27" s="930"/>
      <c r="WX27" s="930"/>
      <c r="WY27" s="930"/>
      <c r="WZ27" s="930"/>
      <c r="XA27" s="930"/>
      <c r="XB27" s="930"/>
      <c r="XC27" s="930"/>
      <c r="XD27" s="930"/>
      <c r="XE27" s="930"/>
      <c r="XF27" s="930"/>
      <c r="XG27" s="930"/>
      <c r="XH27" s="930"/>
      <c r="XI27" s="930"/>
      <c r="XJ27" s="930"/>
      <c r="XK27" s="930"/>
      <c r="XL27" s="930"/>
      <c r="XM27" s="930"/>
      <c r="XN27" s="930"/>
      <c r="XO27" s="930"/>
      <c r="XP27" s="930"/>
      <c r="XQ27" s="930"/>
      <c r="XR27" s="930"/>
      <c r="XS27" s="930"/>
      <c r="XT27" s="930"/>
      <c r="XU27" s="930"/>
      <c r="XV27" s="930"/>
      <c r="XW27" s="930"/>
      <c r="XX27" s="930"/>
      <c r="XY27" s="930"/>
      <c r="XZ27" s="930"/>
      <c r="YA27" s="930"/>
      <c r="YB27" s="930"/>
      <c r="YC27" s="930"/>
      <c r="YD27" s="930"/>
      <c r="YE27" s="930"/>
      <c r="YF27" s="930"/>
      <c r="YG27" s="930"/>
      <c r="YH27" s="930"/>
      <c r="YI27" s="930"/>
      <c r="YJ27" s="930"/>
      <c r="YK27" s="930"/>
      <c r="YL27" s="930"/>
      <c r="YM27" s="930"/>
      <c r="YN27" s="930"/>
      <c r="YO27" s="930"/>
      <c r="YP27" s="930"/>
      <c r="YQ27" s="930"/>
      <c r="YR27" s="930"/>
      <c r="YS27" s="930"/>
      <c r="YT27" s="930"/>
      <c r="YU27" s="930"/>
      <c r="YV27" s="930"/>
      <c r="YW27" s="930"/>
      <c r="YX27" s="930"/>
      <c r="YY27" s="930"/>
      <c r="YZ27" s="930"/>
      <c r="ZA27" s="930"/>
      <c r="ZB27" s="930"/>
      <c r="ZC27" s="930"/>
      <c r="ZD27" s="930"/>
      <c r="ZE27" s="930"/>
      <c r="ZF27" s="930"/>
      <c r="ZG27" s="930"/>
      <c r="ZH27" s="930"/>
      <c r="ZI27" s="930"/>
      <c r="ZJ27" s="930"/>
      <c r="ZK27" s="930"/>
      <c r="ZL27" s="930"/>
      <c r="ZM27" s="930"/>
      <c r="ZN27" s="930"/>
      <c r="ZO27" s="930"/>
      <c r="ZP27" s="930"/>
      <c r="ZQ27" s="930"/>
      <c r="ZR27" s="930"/>
      <c r="ZS27" s="930"/>
      <c r="ZT27" s="930"/>
      <c r="ZU27" s="930"/>
      <c r="ZV27" s="930"/>
      <c r="ZW27" s="930"/>
      <c r="ZX27" s="930"/>
      <c r="ZY27" s="930"/>
      <c r="ZZ27" s="930"/>
      <c r="AAA27" s="930"/>
      <c r="AAB27" s="930"/>
      <c r="AAC27" s="930"/>
      <c r="AAD27" s="930"/>
      <c r="AAE27" s="930"/>
      <c r="AAF27" s="930"/>
      <c r="AAG27" s="930"/>
      <c r="AAH27" s="930"/>
      <c r="AAI27" s="930"/>
      <c r="AAJ27" s="930"/>
      <c r="AAK27" s="930"/>
      <c r="AAL27" s="930"/>
      <c r="AAM27" s="930"/>
      <c r="AAN27" s="930"/>
      <c r="AAO27" s="930"/>
      <c r="AAP27" s="930"/>
      <c r="AAQ27" s="930"/>
      <c r="AAR27" s="930"/>
      <c r="AAS27" s="930"/>
      <c r="AAT27" s="930"/>
      <c r="AAU27" s="930"/>
      <c r="AAV27" s="930"/>
      <c r="AAW27" s="930"/>
      <c r="AAX27" s="930"/>
      <c r="AAY27" s="930"/>
      <c r="AAZ27" s="930"/>
      <c r="ABA27" s="930"/>
      <c r="ABB27" s="930"/>
      <c r="ABC27" s="930"/>
      <c r="ABD27" s="930"/>
      <c r="ABE27" s="930"/>
      <c r="ABF27" s="930"/>
      <c r="ABG27" s="930"/>
      <c r="ABH27" s="930"/>
      <c r="ABI27" s="930"/>
      <c r="ABJ27" s="930"/>
      <c r="ABK27" s="930"/>
      <c r="ABL27" s="930"/>
      <c r="ABM27" s="930"/>
      <c r="ABN27" s="930"/>
      <c r="ABO27" s="930"/>
      <c r="ABP27" s="930"/>
      <c r="ABQ27" s="930"/>
      <c r="ABR27" s="930"/>
      <c r="ABS27" s="930"/>
      <c r="ABT27" s="930"/>
      <c r="ABU27" s="930"/>
      <c r="ABV27" s="930"/>
      <c r="ABW27" s="930"/>
      <c r="ABX27" s="930"/>
      <c r="ABY27" s="930"/>
      <c r="ABZ27" s="930"/>
      <c r="ACA27" s="930"/>
      <c r="ACB27" s="930"/>
      <c r="ACC27" s="930"/>
      <c r="ACD27" s="930"/>
      <c r="ACE27" s="930"/>
      <c r="ACF27" s="930"/>
      <c r="ACG27" s="930"/>
      <c r="ACH27" s="930"/>
      <c r="ACI27" s="930"/>
      <c r="ACJ27" s="930"/>
      <c r="ACK27" s="930"/>
      <c r="ACL27" s="930"/>
      <c r="ACM27" s="930"/>
      <c r="ACN27" s="930"/>
      <c r="ACO27" s="930"/>
      <c r="ACP27" s="930"/>
      <c r="ACQ27" s="930"/>
      <c r="ACR27" s="930"/>
      <c r="ACS27" s="930"/>
      <c r="ACT27" s="930"/>
      <c r="ACU27" s="930"/>
      <c r="ACV27" s="930"/>
      <c r="ACW27" s="930"/>
      <c r="ACX27" s="930"/>
      <c r="ACY27" s="930"/>
      <c r="ACZ27" s="930"/>
      <c r="ADA27" s="930"/>
      <c r="ADB27" s="930"/>
      <c r="ADC27" s="930"/>
      <c r="ADD27" s="930"/>
      <c r="ADE27" s="930"/>
      <c r="ADF27" s="930"/>
      <c r="ADG27" s="930"/>
      <c r="ADH27" s="930"/>
      <c r="ADI27" s="930"/>
      <c r="ADJ27" s="930"/>
      <c r="ADK27" s="930"/>
      <c r="ADL27" s="930"/>
      <c r="ADM27" s="930"/>
      <c r="ADN27" s="930"/>
      <c r="ADO27" s="930"/>
      <c r="ADP27" s="930"/>
      <c r="ADQ27" s="930"/>
      <c r="ADR27" s="930"/>
      <c r="ADS27" s="930"/>
      <c r="ADT27" s="930"/>
      <c r="ADU27" s="930"/>
      <c r="ADV27" s="930"/>
      <c r="ADW27" s="930"/>
      <c r="ADX27" s="930"/>
      <c r="ADY27" s="930"/>
      <c r="ADZ27" s="930"/>
      <c r="AEA27" s="930"/>
      <c r="AEB27" s="930"/>
      <c r="AEC27" s="930"/>
      <c r="AED27" s="930"/>
      <c r="AEE27" s="930"/>
      <c r="AEF27" s="930"/>
      <c r="AEG27" s="930"/>
      <c r="AEH27" s="930"/>
      <c r="AEI27" s="930"/>
      <c r="AEJ27" s="930"/>
      <c r="AEK27" s="930"/>
      <c r="AEL27" s="930"/>
      <c r="AEM27" s="930"/>
      <c r="AEN27" s="930"/>
      <c r="AEO27" s="930"/>
      <c r="AEP27" s="930"/>
      <c r="AEQ27" s="930"/>
      <c r="AER27" s="930"/>
      <c r="AES27" s="930"/>
      <c r="AET27" s="930"/>
      <c r="AEU27" s="930"/>
      <c r="AEV27" s="930"/>
      <c r="AEW27" s="930"/>
      <c r="AEX27" s="930"/>
      <c r="AEY27" s="930"/>
      <c r="AEZ27" s="930"/>
      <c r="AFA27" s="930"/>
      <c r="AFB27" s="930"/>
      <c r="AFC27" s="930"/>
      <c r="AFD27" s="930"/>
      <c r="AFE27" s="930"/>
      <c r="AFF27" s="930"/>
      <c r="AFG27" s="930"/>
      <c r="AFH27" s="930"/>
      <c r="AFI27" s="930"/>
      <c r="AFJ27" s="930"/>
      <c r="AFK27" s="930"/>
      <c r="AFL27" s="930"/>
      <c r="AFM27" s="930"/>
      <c r="AFN27" s="930"/>
      <c r="AFO27" s="930"/>
      <c r="AFP27" s="930"/>
      <c r="AFQ27" s="930"/>
      <c r="AFR27" s="930"/>
      <c r="AFS27" s="930"/>
      <c r="AFT27" s="930"/>
      <c r="AFU27" s="930"/>
      <c r="AFV27" s="930"/>
      <c r="AFW27" s="930"/>
      <c r="AFX27" s="930"/>
      <c r="AFY27" s="930"/>
      <c r="AFZ27" s="930"/>
      <c r="AGA27" s="930"/>
      <c r="AGB27" s="930"/>
      <c r="AGC27" s="930"/>
      <c r="AGD27" s="930"/>
      <c r="AGE27" s="930"/>
      <c r="AGF27" s="930"/>
      <c r="AGG27" s="930"/>
      <c r="AGH27" s="930"/>
      <c r="AGI27" s="930"/>
      <c r="AGJ27" s="930"/>
      <c r="AGK27" s="930"/>
      <c r="AGL27" s="930"/>
      <c r="AGM27" s="930"/>
      <c r="AGN27" s="930"/>
      <c r="AGO27" s="930"/>
      <c r="AGP27" s="930"/>
      <c r="AGQ27" s="930"/>
      <c r="AGR27" s="930"/>
      <c r="AGS27" s="930"/>
      <c r="AGT27" s="930"/>
      <c r="AGU27" s="930"/>
      <c r="AGV27" s="930"/>
      <c r="AGW27" s="930"/>
      <c r="AGX27" s="930"/>
      <c r="AGY27" s="930"/>
      <c r="AGZ27" s="930"/>
      <c r="AHA27" s="930"/>
      <c r="AHB27" s="930"/>
      <c r="AHC27" s="930"/>
      <c r="AHD27" s="930"/>
      <c r="AHE27" s="930"/>
      <c r="AHF27" s="930"/>
      <c r="AHG27" s="930"/>
      <c r="AHH27" s="930"/>
      <c r="AHI27" s="930"/>
      <c r="AHJ27" s="930"/>
      <c r="AHK27" s="930"/>
      <c r="AHL27" s="930"/>
      <c r="AHM27" s="930"/>
      <c r="AHN27" s="930"/>
      <c r="AHO27" s="930"/>
      <c r="AHP27" s="930"/>
      <c r="AHQ27" s="930"/>
      <c r="AHR27" s="930"/>
      <c r="AHS27" s="930"/>
      <c r="AHT27" s="930"/>
      <c r="AHU27" s="930"/>
      <c r="AHV27" s="930"/>
      <c r="AHW27" s="930"/>
      <c r="AHX27" s="930"/>
      <c r="AHY27" s="930"/>
      <c r="AHZ27" s="930"/>
      <c r="AIA27" s="930"/>
      <c r="AIB27" s="930"/>
      <c r="AIC27" s="930"/>
      <c r="AID27" s="930"/>
      <c r="AIE27" s="930"/>
      <c r="AIF27" s="930"/>
      <c r="AIG27" s="930"/>
      <c r="AIH27" s="930"/>
      <c r="AII27" s="930"/>
      <c r="AIJ27" s="930"/>
      <c r="AIK27" s="930"/>
      <c r="AIL27" s="930"/>
      <c r="AIM27" s="930"/>
      <c r="AIN27" s="930"/>
      <c r="AIO27" s="930"/>
      <c r="AIP27" s="930"/>
      <c r="AIQ27" s="930"/>
      <c r="AIR27" s="930"/>
      <c r="AIS27" s="930"/>
      <c r="AIT27" s="930"/>
      <c r="AIU27" s="930"/>
      <c r="AIV27" s="930"/>
      <c r="AIW27" s="930"/>
      <c r="AIX27" s="930"/>
      <c r="AIY27" s="930"/>
      <c r="AIZ27" s="930"/>
      <c r="AJA27" s="930"/>
      <c r="AJB27" s="930"/>
      <c r="AJC27" s="930"/>
      <c r="AJD27" s="930"/>
      <c r="AJE27" s="930"/>
      <c r="AJF27" s="930"/>
      <c r="AJG27" s="930"/>
      <c r="AJH27" s="930"/>
      <c r="AJI27" s="930"/>
      <c r="AJJ27" s="930"/>
      <c r="AJK27" s="930"/>
      <c r="AJL27" s="930"/>
      <c r="AJM27" s="930"/>
      <c r="AJN27" s="930"/>
      <c r="AJO27" s="930"/>
      <c r="AJP27" s="930"/>
      <c r="AJQ27" s="930"/>
      <c r="AJR27" s="930"/>
      <c r="AJS27" s="930"/>
      <c r="AJT27" s="930"/>
      <c r="AJU27" s="930"/>
      <c r="AJV27" s="930"/>
      <c r="AJW27" s="930"/>
      <c r="AJX27" s="930"/>
      <c r="AJY27" s="930"/>
      <c r="AJZ27" s="930"/>
      <c r="AKA27" s="930"/>
      <c r="AKB27" s="930"/>
      <c r="AKC27" s="930"/>
      <c r="AKD27" s="930"/>
      <c r="AKE27" s="930"/>
      <c r="AKF27" s="930"/>
      <c r="AKG27" s="930"/>
      <c r="AKH27" s="930"/>
      <c r="AKI27" s="930"/>
      <c r="AKJ27" s="930"/>
      <c r="AKK27" s="930"/>
      <c r="AKL27" s="930"/>
      <c r="AKM27" s="930"/>
      <c r="AKN27" s="930"/>
      <c r="AKO27" s="930"/>
      <c r="AKP27" s="930"/>
      <c r="AKQ27" s="930"/>
      <c r="AKR27" s="930"/>
      <c r="AKS27" s="930"/>
      <c r="AKT27" s="930"/>
      <c r="AKU27" s="930"/>
      <c r="AKV27" s="930"/>
      <c r="AKW27" s="930"/>
      <c r="AKX27" s="930"/>
      <c r="AKY27" s="930"/>
      <c r="AKZ27" s="930"/>
      <c r="ALA27" s="930"/>
      <c r="ALB27" s="930"/>
      <c r="ALC27" s="930"/>
      <c r="ALD27" s="930"/>
      <c r="ALE27" s="930"/>
      <c r="ALF27" s="930"/>
      <c r="ALG27" s="930"/>
      <c r="ALH27" s="930"/>
      <c r="ALI27" s="930"/>
      <c r="ALJ27" s="930"/>
      <c r="ALK27" s="930"/>
      <c r="ALL27" s="930"/>
      <c r="ALM27" s="930"/>
      <c r="ALN27" s="930"/>
      <c r="ALO27" s="930"/>
      <c r="ALP27" s="930"/>
      <c r="ALQ27" s="930"/>
      <c r="ALR27" s="930"/>
      <c r="ALS27" s="930"/>
      <c r="ALT27" s="930"/>
      <c r="ALU27" s="930"/>
      <c r="ALV27" s="930"/>
      <c r="ALW27" s="930"/>
      <c r="ALX27" s="930"/>
      <c r="ALY27" s="930"/>
      <c r="ALZ27" s="930"/>
      <c r="AMA27" s="930"/>
      <c r="AMB27" s="930"/>
      <c r="AMC27" s="930"/>
      <c r="AMD27" s="930"/>
      <c r="AME27" s="930"/>
      <c r="AMF27" s="930"/>
      <c r="AMG27" s="930"/>
      <c r="AMH27" s="930"/>
      <c r="AMI27" s="930"/>
      <c r="AMJ27" s="930"/>
      <c r="AMK27" s="930"/>
      <c r="AML27" s="930"/>
      <c r="AMM27" s="930"/>
      <c r="AMN27" s="930"/>
      <c r="AMO27" s="930"/>
      <c r="AMP27" s="930"/>
      <c r="AMQ27" s="930"/>
      <c r="AMR27" s="930"/>
      <c r="AMS27" s="930"/>
      <c r="AMT27" s="930"/>
      <c r="AMU27" s="930"/>
      <c r="AMV27" s="930"/>
      <c r="AMW27" s="930"/>
      <c r="AMX27" s="930"/>
      <c r="AMY27" s="930"/>
      <c r="AMZ27" s="930"/>
      <c r="ANA27" s="930"/>
      <c r="ANB27" s="930"/>
      <c r="ANC27" s="930"/>
      <c r="AND27" s="930"/>
      <c r="ANE27" s="930"/>
      <c r="ANF27" s="930"/>
      <c r="ANG27" s="930"/>
      <c r="ANH27" s="930"/>
    </row>
    <row r="28" customFormat="false" ht="16.5" hidden="false" customHeight="false" outlineLevel="0" collapsed="false">
      <c r="A28" s="4"/>
      <c r="B28" s="4"/>
      <c r="C28" s="4"/>
      <c r="D28" s="4"/>
      <c r="E28" s="953" t="s">
        <v>31</v>
      </c>
      <c r="F28" s="901"/>
      <c r="G28" s="901"/>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customFormat="false" ht="16.5" hidden="false" customHeight="false" outlineLevel="0" collapsed="false">
      <c r="A29" s="4"/>
      <c r="B29" s="4"/>
      <c r="C29" s="4"/>
      <c r="D29" s="4"/>
      <c r="E29" s="953" t="s">
        <v>401</v>
      </c>
      <c r="F29" s="901"/>
      <c r="G29" s="901"/>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customFormat="false" ht="16.5" hidden="false" customHeight="false" outlineLevel="0" collapsed="false">
      <c r="A30" s="4"/>
      <c r="B30" s="4"/>
      <c r="C30" s="4"/>
      <c r="D30" s="4"/>
      <c r="E30" s="953" t="s">
        <v>370</v>
      </c>
      <c r="F30" s="901"/>
      <c r="G30" s="901"/>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customFormat="false" ht="16.5" hidden="false" customHeight="false" outlineLevel="0" collapsed="false">
      <c r="A31" s="4"/>
      <c r="B31" s="4"/>
      <c r="C31" s="4"/>
      <c r="D31" s="4"/>
      <c r="E31" s="953"/>
      <c r="F31" s="901"/>
      <c r="G31" s="901"/>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customFormat="false" ht="16.5" hidden="false" customHeight="false" outlineLevel="0" collapsed="false">
      <c r="A32" s="4"/>
      <c r="B32" s="4"/>
      <c r="C32" s="4"/>
      <c r="D32" s="4"/>
      <c r="E32" s="954"/>
      <c r="F32" s="901"/>
      <c r="G32" s="901"/>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customFormat="false" ht="16.5" hidden="false" customHeight="false" outlineLevel="0" collapsed="false">
      <c r="A33" s="4"/>
      <c r="B33" s="4"/>
      <c r="C33" s="4"/>
      <c r="D33" s="4"/>
      <c r="E33" s="954"/>
      <c r="F33" s="901"/>
      <c r="G33" s="901"/>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customFormat="false" ht="16.5" hidden="false" customHeight="false" outlineLevel="0" collapsed="false">
      <c r="A34" s="4"/>
      <c r="B34" s="4"/>
      <c r="C34" s="4"/>
      <c r="D34" s="4"/>
      <c r="E34" s="954"/>
      <c r="F34" s="901"/>
      <c r="G34" s="901"/>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customFormat="false" ht="16.5" hidden="false" customHeight="false" outlineLevel="0" collapsed="false">
      <c r="A35" s="4"/>
      <c r="B35" s="4"/>
      <c r="C35" s="4"/>
      <c r="D35" s="4"/>
      <c r="E35" s="954"/>
      <c r="F35" s="901"/>
      <c r="G35" s="901"/>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sheetData>
  <sheetProtection sheet="true" password="cc5a" objects="true" scenarios="true" selectLockedCells="true"/>
  <dataValidations count="2">
    <dataValidation allowBlank="true" errorStyle="stop" operator="between" showDropDown="false" showErrorMessage="true" showInputMessage="true" sqref="E4" type="none">
      <formula1>$E$29:$E$31</formula1>
      <formula2>0</formula2>
    </dataValidation>
    <dataValidation allowBlank="true" errorStyle="stop" operator="between" showDropDown="false" showErrorMessage="true" showInputMessage="true" sqref="E3" type="list">
      <formula1>$E$29:$E$30</formula1>
      <formula2>0</formula2>
    </dataValidation>
  </dataValidation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20"/>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C18" activeCellId="0" sqref="C18"/>
    </sheetView>
  </sheetViews>
  <sheetFormatPr defaultColWidth="10.54296875" defaultRowHeight="15" zeroHeight="false" outlineLevelRow="0" outlineLevelCol="0"/>
  <cols>
    <col collapsed="false" customWidth="true" hidden="false" outlineLevel="0" max="1" min="1" style="18" width="26.29"/>
    <col collapsed="false" customWidth="true" hidden="false" outlineLevel="0" max="8" min="8" style="18" width="2.29"/>
    <col collapsed="false" customWidth="true" hidden="false" outlineLevel="0" max="9" min="9" style="18" width="33"/>
    <col collapsed="false" customWidth="true" hidden="false" outlineLevel="0" max="10" min="10" style="18" width="25.14"/>
    <col collapsed="false" customWidth="true" hidden="false" outlineLevel="0" max="11" min="11" style="18" width="35.43"/>
  </cols>
  <sheetData>
    <row r="1" customFormat="false" ht="15" hidden="false" customHeight="false" outlineLevel="0" collapsed="false">
      <c r="A1" s="955"/>
      <c r="B1" s="955"/>
      <c r="C1" s="955" t="n">
        <v>2023</v>
      </c>
      <c r="D1" s="955" t="n">
        <v>2024</v>
      </c>
      <c r="E1" s="955" t="n">
        <v>2025</v>
      </c>
      <c r="F1" s="955" t="n">
        <v>2026</v>
      </c>
      <c r="G1" s="955" t="n">
        <v>2027</v>
      </c>
      <c r="I1" s="955" t="s">
        <v>402</v>
      </c>
      <c r="L1" s="19"/>
    </row>
    <row r="2" customFormat="false" ht="15" hidden="false" customHeight="false" outlineLevel="0" collapsed="false">
      <c r="A2" s="956" t="str">
        <f aca="false">'(Energiepreise)'!E11</f>
        <v>Biogas</v>
      </c>
      <c r="B2" s="956" t="str">
        <f aca="false">'(Energiepreise)'!H11</f>
        <v>[ct/kWh]</v>
      </c>
      <c r="C2" s="957" t="n">
        <f aca="false">'(Energiepreise)'!K11</f>
        <v>20.8</v>
      </c>
      <c r="D2" s="957" t="n">
        <f aca="false">'(Energiepreise)'!L11</f>
        <v>21.216</v>
      </c>
      <c r="E2" s="957" t="n">
        <f aca="false">'(Energiepreise)'!M11</f>
        <v>21.64032</v>
      </c>
      <c r="F2" s="957" t="n">
        <f aca="false">'(Energiepreise)'!N11</f>
        <v>22.0731264</v>
      </c>
      <c r="G2" s="957" t="n">
        <f aca="false">'(Energiepreise)'!O11</f>
        <v>22.514588928</v>
      </c>
      <c r="I2" s="958" t="str">
        <f aca="false">'(Energiepreise)'!CB11</f>
        <v>VERIVOX</v>
      </c>
      <c r="J2" s="958"/>
      <c r="K2" s="958"/>
      <c r="L2" s="19"/>
    </row>
    <row r="3" customFormat="false" ht="15" hidden="false" customHeight="false" outlineLevel="0" collapsed="false">
      <c r="A3" s="956" t="str">
        <f aca="false">'(Energiepreise)'!E12</f>
        <v>Erdgas</v>
      </c>
      <c r="B3" s="956" t="str">
        <f aca="false">'(Energiepreise)'!H12</f>
        <v>[ct/kWh]</v>
      </c>
      <c r="C3" s="957" t="n">
        <f aca="false">'(Energiepreise)'!K12</f>
        <v>12.5</v>
      </c>
      <c r="D3" s="957" t="n">
        <f aca="false">'(Energiepreise)'!L12</f>
        <v>12.825</v>
      </c>
      <c r="E3" s="957" t="n">
        <f aca="false">'(Energiepreise)'!M12</f>
        <v>13.15845</v>
      </c>
      <c r="F3" s="957" t="n">
        <f aca="false">'(Energiepreise)'!N12</f>
        <v>13.5005697</v>
      </c>
      <c r="G3" s="957" t="n">
        <f aca="false">'(Energiepreise)'!O12</f>
        <v>13.8515845122</v>
      </c>
      <c r="I3" s="958" t="str">
        <f aca="false">'(Energiepreise)'!CB12</f>
        <v>VERIVOX</v>
      </c>
      <c r="J3" s="958"/>
      <c r="K3" s="958"/>
      <c r="L3" s="19"/>
    </row>
    <row r="4" customFormat="false" ht="15" hidden="false" customHeight="false" outlineLevel="0" collapsed="false">
      <c r="A4" s="956" t="str">
        <f aca="false">'(Energiepreise)'!E13</f>
        <v>Heizöl</v>
      </c>
      <c r="B4" s="956" t="str">
        <f aca="false">'(Energiepreise)'!H13</f>
        <v>[ct/kWh]</v>
      </c>
      <c r="C4" s="957" t="n">
        <f aca="false">'(Energiepreise)'!K13</f>
        <v>11.5</v>
      </c>
      <c r="D4" s="957" t="n">
        <f aca="false">'(Energiepreise)'!L13</f>
        <v>11.983</v>
      </c>
      <c r="E4" s="957" t="n">
        <f aca="false">'(Energiepreise)'!M13</f>
        <v>12.486286</v>
      </c>
      <c r="F4" s="957" t="n">
        <f aca="false">'(Energiepreise)'!N13</f>
        <v>13.010710012</v>
      </c>
      <c r="G4" s="957" t="n">
        <f aca="false">'(Energiepreise)'!O13</f>
        <v>13.557159832504</v>
      </c>
      <c r="I4" s="958" t="str">
        <f aca="false">'(Energiepreise)'!CB13</f>
        <v>TEXXON</v>
      </c>
      <c r="J4" s="958"/>
      <c r="K4" s="958"/>
      <c r="L4" s="19"/>
    </row>
    <row r="5" customFormat="false" ht="15" hidden="false" customHeight="false" outlineLevel="0" collapsed="false">
      <c r="A5" s="956" t="str">
        <f aca="false">'(Energiepreise)'!E14</f>
        <v>Pellets</v>
      </c>
      <c r="B5" s="956" t="str">
        <f aca="false">'(Energiepreise)'!H14</f>
        <v>[ct/kWh]</v>
      </c>
      <c r="C5" s="957" t="n">
        <f aca="false">'(Energiepreise)'!K14</f>
        <v>8.2</v>
      </c>
      <c r="D5" s="957" t="n">
        <f aca="false">'(Energiepreise)'!L14</f>
        <v>8.364</v>
      </c>
      <c r="E5" s="957" t="n">
        <f aca="false">'(Energiepreise)'!M14</f>
        <v>8.53128</v>
      </c>
      <c r="F5" s="957" t="n">
        <f aca="false">'(Energiepreise)'!N14</f>
        <v>8.7019056</v>
      </c>
      <c r="G5" s="957" t="n">
        <f aca="false">'(Energiepreise)'!O14</f>
        <v>8.875943712</v>
      </c>
      <c r="I5" s="958" t="str">
        <f aca="false">'(Energiepreise)'!CB14</f>
        <v>https://www.carmen-ev.de/service/marktueberblick/marktpreise-energieholz/marktpreisvergleich/</v>
      </c>
      <c r="J5" s="958"/>
      <c r="K5" s="958"/>
      <c r="L5" s="19"/>
    </row>
    <row r="6" customFormat="false" ht="15" hidden="false" customHeight="false" outlineLevel="0" collapsed="false">
      <c r="A6" s="956" t="str">
        <f aca="false">'(Energiepreise)'!E15</f>
        <v>Solarthermie</v>
      </c>
      <c r="B6" s="956" t="str">
        <f aca="false">'(Energiepreise)'!H15</f>
        <v>[ct/kWh]</v>
      </c>
      <c r="C6" s="957" t="n">
        <f aca="false">'(Energiepreise)'!K15</f>
        <v>0</v>
      </c>
      <c r="D6" s="957" t="n">
        <f aca="false">'(Energiepreise)'!L15</f>
        <v>0</v>
      </c>
      <c r="E6" s="957" t="n">
        <f aca="false">'(Energiepreise)'!M15</f>
        <v>0</v>
      </c>
      <c r="F6" s="957" t="n">
        <f aca="false">'(Energiepreise)'!N15</f>
        <v>0</v>
      </c>
      <c r="G6" s="957" t="n">
        <f aca="false">'(Energiepreise)'!O15</f>
        <v>0</v>
      </c>
      <c r="I6" s="958"/>
      <c r="J6" s="958"/>
      <c r="K6" s="958"/>
      <c r="L6" s="19"/>
    </row>
    <row r="7" customFormat="false" ht="15" hidden="false" customHeight="false" outlineLevel="0" collapsed="false">
      <c r="A7" s="956" t="str">
        <f aca="false">'(Energiepreise)'!E16</f>
        <v>Strom</v>
      </c>
      <c r="B7" s="956" t="str">
        <f aca="false">'(Energiepreise)'!H16</f>
        <v>[ct/kWh]</v>
      </c>
      <c r="C7" s="957" t="n">
        <f aca="false">'(Energiepreise)'!K16</f>
        <v>27.8</v>
      </c>
      <c r="D7" s="957" t="n">
        <f aca="false">'(Energiepreise)'!L16</f>
        <v>28.1475</v>
      </c>
      <c r="E7" s="957" t="n">
        <f aca="false">'(Energiepreise)'!M16</f>
        <v>28.49934375</v>
      </c>
      <c r="F7" s="957" t="n">
        <f aca="false">'(Energiepreise)'!N16</f>
        <v>28.855585546875</v>
      </c>
      <c r="G7" s="957" t="n">
        <f aca="false">'(Energiepreise)'!O16</f>
        <v>29.2162803662109</v>
      </c>
      <c r="I7" s="958" t="str">
        <f aca="false">'(Energiepreise)'!CB16</f>
        <v>VERIVOX, Wärmepumpen-Strom</v>
      </c>
      <c r="J7" s="958"/>
      <c r="K7" s="958"/>
      <c r="L7" s="19"/>
    </row>
    <row r="8" customFormat="false" ht="15" hidden="false" customHeight="false" outlineLevel="0" collapsed="false">
      <c r="A8" s="956" t="str">
        <f aca="false">'(Energiepreise)'!E17</f>
        <v>PV-Strom</v>
      </c>
      <c r="B8" s="956" t="str">
        <f aca="false">'(Energiepreise)'!H17</f>
        <v>[ct/kWh]</v>
      </c>
      <c r="C8" s="957" t="n">
        <f aca="false">'(Energiepreise)'!K17</f>
        <v>7.6</v>
      </c>
      <c r="D8" s="957" t="n">
        <f aca="false">'(Energiepreise)'!L17</f>
        <v>7.695</v>
      </c>
      <c r="E8" s="957" t="n">
        <f aca="false">'(Energiepreise)'!M17</f>
        <v>7.7911875</v>
      </c>
      <c r="F8" s="957" t="n">
        <f aca="false">'(Energiepreise)'!N17</f>
        <v>7.88857734375</v>
      </c>
      <c r="G8" s="957" t="n">
        <f aca="false">'(Energiepreise)'!O17</f>
        <v>7.98718456054687</v>
      </c>
      <c r="I8" s="958"/>
      <c r="J8" s="958"/>
      <c r="K8" s="958"/>
      <c r="L8" s="19"/>
    </row>
    <row r="9" customFormat="false" ht="15" hidden="false" customHeight="false" outlineLevel="0" collapsed="false">
      <c r="A9" s="956" t="str">
        <f aca="false">'(Energiepreise)'!E18</f>
        <v>WP-Strom</v>
      </c>
      <c r="B9" s="956" t="str">
        <f aca="false">'(Energiepreise)'!H18</f>
        <v>[ct/kWh]</v>
      </c>
      <c r="C9" s="957" t="n">
        <f aca="false">'(Energiepreise)'!K18</f>
        <v>19.2</v>
      </c>
      <c r="D9" s="957" t="n">
        <f aca="false">'(Energiepreise)'!L18</f>
        <v>28.1</v>
      </c>
      <c r="E9" s="957" t="n">
        <f aca="false">'(Energiepreise)'!M18</f>
        <v>28.45125</v>
      </c>
      <c r="F9" s="957" t="n">
        <f aca="false">'(Energiepreise)'!N18</f>
        <v>28.806890625</v>
      </c>
      <c r="G9" s="957" t="n">
        <f aca="false">'(Energiepreise)'!O18</f>
        <v>29.1669767578125</v>
      </c>
      <c r="I9" s="958" t="str">
        <f aca="false">'(Energiepreise)'!CB18</f>
        <v>Fleetcor</v>
      </c>
      <c r="J9" s="958"/>
      <c r="K9" s="958"/>
      <c r="L9" s="19"/>
    </row>
    <row r="10" customFormat="false" ht="15" hidden="false" customHeight="false" outlineLevel="0" collapsed="false">
      <c r="A10" s="956" t="str">
        <f aca="false">'(Energiepreise)'!E19</f>
        <v>Diesel</v>
      </c>
      <c r="B10" s="956" t="str">
        <f aca="false">'(Energiepreise)'!H19</f>
        <v>[ct/kWh]</v>
      </c>
      <c r="C10" s="957" t="n">
        <f aca="false">'(Energiepreise)'!K19</f>
        <v>18.4</v>
      </c>
      <c r="D10" s="957" t="n">
        <f aca="false">'(Energiepreise)'!L19</f>
        <v>19.1728</v>
      </c>
      <c r="E10" s="957" t="n">
        <f aca="false">'(Energiepreise)'!M19</f>
        <v>19.9780576</v>
      </c>
      <c r="F10" s="957" t="n">
        <f aca="false">'(Energiepreise)'!N19</f>
        <v>20.8171360192</v>
      </c>
      <c r="G10" s="957" t="n">
        <f aca="false">'(Energiepreise)'!O19</f>
        <v>21.6914557320064</v>
      </c>
      <c r="I10" s="958" t="str">
        <f aca="false">'(Energiepreise)'!CB19</f>
        <v>Fleetcor</v>
      </c>
      <c r="J10" s="958"/>
      <c r="K10" s="958"/>
      <c r="L10" s="19"/>
    </row>
    <row r="11" customFormat="false" ht="15" hidden="false" customHeight="false" outlineLevel="0" collapsed="false">
      <c r="A11" s="956" t="str">
        <f aca="false">'(Energiepreise)'!E20</f>
        <v>Hackschnitzel</v>
      </c>
      <c r="B11" s="956" t="str">
        <f aca="false">'(Energiepreise)'!H20</f>
        <v>[ct/kWh]</v>
      </c>
      <c r="C11" s="957" t="n">
        <f aca="false">'(Energiepreise)'!K20</f>
        <v>3.9</v>
      </c>
      <c r="D11" s="957" t="n">
        <f aca="false">'(Energiepreise)'!L20</f>
        <v>3.978</v>
      </c>
      <c r="E11" s="957" t="n">
        <f aca="false">'(Energiepreise)'!M20</f>
        <v>4.05756</v>
      </c>
      <c r="F11" s="957" t="n">
        <f aca="false">'(Energiepreise)'!N20</f>
        <v>4.1387112</v>
      </c>
      <c r="G11" s="957" t="n">
        <f aca="false">'(Energiepreise)'!O20</f>
        <v>4.221485424</v>
      </c>
      <c r="I11" s="958" t="str">
        <f aca="false">'(Energiepreise)'!CB20</f>
        <v>https://www.carmen-ev.de/service/marktueberblick/marktpreise-energieholz/marktpreisvergleich/</v>
      </c>
      <c r="J11" s="958"/>
      <c r="K11" s="958"/>
      <c r="L11" s="19"/>
    </row>
    <row r="12" customFormat="false" ht="15" hidden="false" customHeight="false" outlineLevel="0" collapsed="false">
      <c r="A12" s="956" t="str">
        <f aca="false">'(Energiepreise)'!E21</f>
        <v>Scheitholz</v>
      </c>
      <c r="B12" s="956" t="str">
        <f aca="false">'(Energiepreise)'!H21</f>
        <v>[ct/kWh]</v>
      </c>
      <c r="C12" s="957" t="n">
        <f aca="false">'(Energiepreise)'!K21</f>
        <v>6.2</v>
      </c>
      <c r="D12" s="957" t="n">
        <f aca="false">'(Energiepreise)'!L21</f>
        <v>6.324</v>
      </c>
      <c r="E12" s="957" t="n">
        <f aca="false">'(Energiepreise)'!M21</f>
        <v>6.45048</v>
      </c>
      <c r="F12" s="957" t="n">
        <f aca="false">'(Energiepreise)'!N21</f>
        <v>6.5794896</v>
      </c>
      <c r="G12" s="957" t="n">
        <f aca="false">'(Energiepreise)'!O21</f>
        <v>6.711079392</v>
      </c>
      <c r="I12" s="958" t="str">
        <f aca="false">'(Energiepreise)'!CB21</f>
        <v>https://www.carmen-ev.de/service/marktueberblick/marktpreise-energieholz/marktpreisvergleich/</v>
      </c>
      <c r="J12" s="958"/>
      <c r="K12" s="958"/>
      <c r="L12" s="19"/>
    </row>
    <row r="13" customFormat="false" ht="6.75" hidden="false" customHeight="true" outlineLevel="0" collapsed="false">
      <c r="A13" s="956"/>
      <c r="B13" s="956"/>
      <c r="C13" s="957"/>
      <c r="D13" s="957"/>
      <c r="E13" s="957"/>
      <c r="F13" s="957"/>
      <c r="G13" s="957"/>
      <c r="I13" s="958"/>
      <c r="J13" s="958"/>
      <c r="K13" s="958"/>
      <c r="L13" s="19"/>
    </row>
    <row r="14" customFormat="false" ht="15" hidden="false" customHeight="false" outlineLevel="0" collapsed="false">
      <c r="A14" s="956" t="str">
        <f aca="false">'(Energiepreise)'!E25</f>
        <v>CO2-Preis</v>
      </c>
      <c r="B14" s="956" t="str">
        <f aca="false">'(Energiepreise)'!H25</f>
        <v>[ct/gCO2]</v>
      </c>
      <c r="C14" s="959" t="n">
        <f aca="false">'(Energiepreise)'!K25</f>
        <v>0.003</v>
      </c>
      <c r="D14" s="959" t="n">
        <f aca="false">'(Energiepreise)'!L25</f>
        <v>0.0045</v>
      </c>
      <c r="E14" s="959" t="n">
        <f aca="false">'(Energiepreise)'!M25</f>
        <v>0.0055</v>
      </c>
      <c r="F14" s="959" t="n">
        <f aca="false">'(Energiepreise)'!N25</f>
        <v>0.0065</v>
      </c>
      <c r="G14" s="959" t="n">
        <f aca="false">'(Energiepreise)'!O25</f>
        <v>0.01</v>
      </c>
      <c r="I14" s="958" t="str">
        <f aca="false">'(Energiepreise)'!CB25</f>
        <v>https://www.bundesregierung.de/breg-de/schwerpunkte/klimaschutz/co2-bepreisung-1673008</v>
      </c>
      <c r="J14" s="958" t="str">
        <f aca="false">'(Energiepreise)'!CC25</f>
        <v>Verbraucherzentrale</v>
      </c>
      <c r="K14" s="958" t="str">
        <f aca="false">'(Energiepreise)'!CD25</f>
        <v>https://www.umweltbundesamt.de/sites/default/files/medien/11850/publikationen/co2-preis_im_gebaeude-_und_verkehrsbereich_effektiv_und_sozialvertraeglich_gestalten_barrierefrei.pdf</v>
      </c>
      <c r="L14" s="19"/>
    </row>
    <row r="15" customFormat="false" ht="15" hidden="false" customHeight="false" outlineLevel="0" collapsed="false">
      <c r="A15" s="960"/>
      <c r="B15" s="960"/>
    </row>
    <row r="16" customFormat="false" ht="15" hidden="false" customHeight="false" outlineLevel="0" collapsed="false">
      <c r="A16" s="960"/>
      <c r="B16" s="960"/>
    </row>
    <row r="17" customFormat="false" ht="15" hidden="false" customHeight="false" outlineLevel="0" collapsed="false">
      <c r="A17" s="960"/>
      <c r="B17" s="960"/>
    </row>
    <row r="18" customFormat="false" ht="15" hidden="false" customHeight="false" outlineLevel="0" collapsed="false">
      <c r="A18" s="960"/>
      <c r="B18" s="960"/>
    </row>
    <row r="19" customFormat="false" ht="15" hidden="false" customHeight="false" outlineLevel="0" collapsed="false">
      <c r="A19" s="960"/>
      <c r="B19" s="960"/>
    </row>
    <row r="20" customFormat="false" ht="15" hidden="false" customHeight="false" outlineLevel="0" collapsed="false">
      <c r="A20" s="960"/>
      <c r="B20" s="960"/>
    </row>
  </sheetData>
  <sheetProtection sheet="true" password="cc5a" objects="true" scenarios="true" selectLockedCells="true"/>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800080"/>
    <pageSetUpPr fitToPage="false"/>
  </sheetPr>
  <dimension ref="A1:A7"/>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A3" activeCellId="0" sqref="A3"/>
    </sheetView>
  </sheetViews>
  <sheetFormatPr defaultColWidth="8.71484375" defaultRowHeight="16.5" zeroHeight="false" outlineLevelRow="0" outlineLevelCol="0"/>
  <cols>
    <col collapsed="false" customWidth="false" hidden="false" outlineLevel="0" max="1024" min="1" style="1" width="8.71"/>
  </cols>
  <sheetData>
    <row r="1" customFormat="false" ht="16.5" hidden="false" customHeight="false" outlineLevel="0" collapsed="false">
      <c r="A1" s="1" t="s">
        <v>403</v>
      </c>
    </row>
    <row r="2" customFormat="false" ht="16.5" hidden="false" customHeight="false" outlineLevel="0" collapsed="false">
      <c r="A2" s="1" t="s">
        <v>404</v>
      </c>
    </row>
    <row r="4" customFormat="false" ht="16.5" hidden="false" customHeight="false" outlineLevel="0" collapsed="false">
      <c r="A4" s="1" t="s">
        <v>405</v>
      </c>
    </row>
    <row r="5" customFormat="false" ht="16.5" hidden="false" customHeight="false" outlineLevel="0" collapsed="false">
      <c r="A5" s="1" t="s">
        <v>406</v>
      </c>
    </row>
    <row r="6" customFormat="false" ht="16.5" hidden="false" customHeight="false" outlineLevel="0" collapsed="false">
      <c r="A6" s="1" t="s">
        <v>407</v>
      </c>
    </row>
    <row r="7" customFormat="false" ht="16.5" hidden="false" customHeight="false" outlineLevel="0" collapsed="false">
      <c r="A7" s="1" t="s">
        <v>408</v>
      </c>
    </row>
  </sheetData>
  <sheetProtection sheet="true" password="cc5a" objects="true" scenarios="true" selectLockedCells="true"/>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Roman,Standard"&amp;12&amp;A</oddHeader>
    <oddFooter>&amp;C&amp;"Times New Roman,Standard"&amp;12Seite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92D050"/>
    <pageSetUpPr fitToPage="false"/>
  </sheetPr>
  <dimension ref="A1:AC68"/>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D6" activeCellId="0" sqref="D6"/>
    </sheetView>
  </sheetViews>
  <sheetFormatPr defaultColWidth="10.54296875" defaultRowHeight="15" zeroHeight="false" outlineLevelRow="0" outlineLevelCol="0"/>
  <cols>
    <col collapsed="false" customWidth="true" hidden="false" outlineLevel="0" max="1" min="1" style="18" width="6.29"/>
    <col collapsed="false" customWidth="true" hidden="false" outlineLevel="0" max="2" min="2" style="18" width="4.57"/>
    <col collapsed="false" customWidth="true" hidden="false" outlineLevel="0" max="4" min="3" style="18" width="29.57"/>
    <col collapsed="false" customWidth="true" hidden="false" outlineLevel="0" max="5" min="5" style="18" width="5.29"/>
  </cols>
  <sheetData>
    <row r="1" customFormat="false" ht="15" hidden="false" customHeight="false" outlineLevel="0" collapsed="false">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row>
    <row r="2" customFormat="false" ht="64.5" hidden="false" customHeight="true" outlineLevel="0" collapsed="false">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row>
    <row r="3" customFormat="false" ht="17.25" hidden="false" customHeight="false" outlineLevel="0" collapsed="false">
      <c r="A3" s="2"/>
      <c r="B3" s="10" t="s">
        <v>18</v>
      </c>
      <c r="C3" s="5"/>
      <c r="D3" s="5"/>
      <c r="E3" s="5"/>
      <c r="F3" s="2"/>
      <c r="G3" s="19"/>
      <c r="H3" s="19"/>
      <c r="I3" s="19"/>
      <c r="J3" s="19"/>
      <c r="K3" s="19"/>
      <c r="L3" s="19"/>
      <c r="M3" s="19"/>
      <c r="N3" s="19"/>
      <c r="O3" s="19"/>
      <c r="P3" s="19"/>
      <c r="Q3" s="19"/>
      <c r="R3" s="19"/>
      <c r="S3" s="19"/>
      <c r="T3" s="19"/>
      <c r="U3" s="19"/>
      <c r="V3" s="19"/>
      <c r="W3" s="19"/>
      <c r="X3" s="19"/>
      <c r="Y3" s="19"/>
      <c r="Z3" s="19"/>
      <c r="AA3" s="19"/>
      <c r="AB3" s="19"/>
      <c r="AC3" s="19"/>
    </row>
    <row r="4" customFormat="false" ht="17.25" hidden="false" customHeight="false" outlineLevel="0" collapsed="false">
      <c r="A4" s="2"/>
      <c r="B4" s="20"/>
      <c r="C4" s="21"/>
      <c r="D4" s="22"/>
      <c r="E4" s="23"/>
      <c r="F4" s="2"/>
      <c r="G4" s="19"/>
      <c r="H4" s="19"/>
      <c r="I4" s="19"/>
      <c r="J4" s="19"/>
      <c r="K4" s="19"/>
      <c r="L4" s="19"/>
      <c r="M4" s="19"/>
      <c r="N4" s="19"/>
      <c r="O4" s="19"/>
      <c r="P4" s="19"/>
      <c r="Q4" s="19"/>
      <c r="R4" s="19"/>
      <c r="S4" s="19"/>
      <c r="T4" s="19"/>
      <c r="U4" s="19"/>
      <c r="V4" s="19"/>
      <c r="W4" s="19"/>
      <c r="X4" s="19"/>
      <c r="Y4" s="19"/>
      <c r="Z4" s="19"/>
      <c r="AA4" s="19"/>
      <c r="AB4" s="19"/>
      <c r="AC4" s="19"/>
    </row>
    <row r="5" customFormat="false" ht="17.25" hidden="false" customHeight="false" outlineLevel="0" collapsed="false">
      <c r="A5" s="2"/>
      <c r="B5" s="24"/>
      <c r="C5" s="25" t="s">
        <v>19</v>
      </c>
      <c r="D5" s="9"/>
      <c r="E5" s="26"/>
      <c r="F5" s="2"/>
      <c r="G5" s="19"/>
      <c r="H5" s="19"/>
      <c r="I5" s="19"/>
      <c r="J5" s="19"/>
      <c r="K5" s="19"/>
      <c r="L5" s="19"/>
      <c r="M5" s="19"/>
      <c r="N5" s="19"/>
      <c r="O5" s="19"/>
      <c r="P5" s="19"/>
      <c r="Q5" s="19"/>
      <c r="R5" s="19"/>
      <c r="S5" s="19"/>
      <c r="T5" s="19"/>
      <c r="U5" s="19"/>
      <c r="V5" s="19"/>
      <c r="W5" s="19"/>
      <c r="X5" s="19"/>
      <c r="Y5" s="19"/>
      <c r="Z5" s="19"/>
      <c r="AA5" s="19"/>
      <c r="AB5" s="19"/>
      <c r="AC5" s="19"/>
    </row>
    <row r="6" customFormat="false" ht="17.25" hidden="false" customHeight="false" outlineLevel="0" collapsed="false">
      <c r="A6" s="2"/>
      <c r="B6" s="24"/>
      <c r="C6" s="25" t="s">
        <v>20</v>
      </c>
      <c r="D6" s="9"/>
      <c r="E6" s="26"/>
      <c r="F6" s="2"/>
      <c r="G6" s="19"/>
      <c r="H6" s="19"/>
      <c r="I6" s="19"/>
      <c r="J6" s="19"/>
      <c r="K6" s="19"/>
      <c r="L6" s="19"/>
      <c r="M6" s="19"/>
      <c r="N6" s="19"/>
      <c r="O6" s="19"/>
      <c r="P6" s="19"/>
      <c r="Q6" s="19"/>
      <c r="R6" s="19"/>
      <c r="S6" s="19"/>
      <c r="T6" s="19"/>
      <c r="U6" s="19"/>
      <c r="V6" s="19"/>
      <c r="W6" s="19"/>
      <c r="X6" s="19"/>
      <c r="Y6" s="19"/>
      <c r="Z6" s="19"/>
      <c r="AA6" s="19"/>
      <c r="AB6" s="19"/>
      <c r="AC6" s="19"/>
    </row>
    <row r="7" customFormat="false" ht="17.25" hidden="false" customHeight="false" outlineLevel="0" collapsed="false">
      <c r="A7" s="2"/>
      <c r="B7" s="24"/>
      <c r="C7" s="27" t="s">
        <v>21</v>
      </c>
      <c r="D7" s="9"/>
      <c r="E7" s="28"/>
      <c r="F7" s="2"/>
      <c r="G7" s="19"/>
      <c r="H7" s="19"/>
      <c r="I7" s="19"/>
      <c r="J7" s="19"/>
      <c r="K7" s="19"/>
      <c r="L7" s="19"/>
      <c r="M7" s="19"/>
      <c r="N7" s="19"/>
      <c r="O7" s="19"/>
      <c r="P7" s="19"/>
      <c r="Q7" s="19"/>
      <c r="R7" s="19"/>
      <c r="S7" s="19"/>
      <c r="T7" s="19"/>
      <c r="U7" s="19"/>
      <c r="V7" s="19"/>
      <c r="W7" s="19"/>
      <c r="X7" s="19"/>
      <c r="Y7" s="19"/>
      <c r="Z7" s="19"/>
      <c r="AA7" s="19"/>
      <c r="AB7" s="19"/>
      <c r="AC7" s="19"/>
    </row>
    <row r="8" customFormat="false" ht="17.25" hidden="false" customHeight="false" outlineLevel="0" collapsed="false">
      <c r="A8" s="2"/>
      <c r="B8" s="24"/>
      <c r="C8" s="27" t="s">
        <v>22</v>
      </c>
      <c r="D8" s="9"/>
      <c r="E8" s="29"/>
      <c r="F8" s="2"/>
      <c r="G8" s="19"/>
      <c r="H8" s="19"/>
      <c r="I8" s="19"/>
      <c r="J8" s="19"/>
      <c r="K8" s="19"/>
      <c r="L8" s="19"/>
      <c r="M8" s="19"/>
      <c r="N8" s="19"/>
      <c r="O8" s="19"/>
      <c r="P8" s="19"/>
      <c r="Q8" s="19"/>
      <c r="R8" s="19"/>
      <c r="S8" s="19"/>
      <c r="T8" s="19"/>
      <c r="U8" s="19"/>
      <c r="V8" s="19"/>
      <c r="W8" s="19"/>
      <c r="X8" s="19"/>
      <c r="Y8" s="19"/>
      <c r="Z8" s="19"/>
      <c r="AA8" s="19"/>
      <c r="AB8" s="19"/>
      <c r="AC8" s="19"/>
    </row>
    <row r="9" customFormat="false" ht="17.25" hidden="false" customHeight="false" outlineLevel="0" collapsed="false">
      <c r="A9" s="2"/>
      <c r="B9" s="30"/>
      <c r="C9" s="31"/>
      <c r="D9" s="32"/>
      <c r="E9" s="33"/>
      <c r="F9" s="2"/>
      <c r="G9" s="19"/>
      <c r="H9" s="19"/>
      <c r="I9" s="19"/>
      <c r="J9" s="19"/>
      <c r="K9" s="19"/>
      <c r="L9" s="19"/>
      <c r="M9" s="19"/>
      <c r="N9" s="19"/>
      <c r="O9" s="19"/>
      <c r="P9" s="19"/>
      <c r="Q9" s="19"/>
      <c r="R9" s="19"/>
      <c r="S9" s="19"/>
      <c r="T9" s="19"/>
      <c r="U9" s="19"/>
      <c r="V9" s="19"/>
      <c r="W9" s="19"/>
      <c r="X9" s="19"/>
      <c r="Y9" s="19"/>
      <c r="Z9" s="19"/>
      <c r="AA9" s="19"/>
      <c r="AB9" s="19"/>
      <c r="AC9" s="19"/>
    </row>
    <row r="10" customFormat="false" ht="15" hidden="false" customHeight="false" outlineLevel="0" collapsed="false">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row>
    <row r="11" customFormat="false" ht="15" hidden="false" customHeight="false" outlineLevel="0" collapsed="false">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row>
    <row r="12" customFormat="false" ht="15" hidden="false" customHeight="false" outlineLevel="0" collapsed="false">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row>
    <row r="13" customFormat="false" ht="15" hidden="false" customHeight="false" outlineLevel="0" collapsed="false">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row>
    <row r="14" customFormat="false" ht="15" hidden="false" customHeight="false" outlineLevel="0" collapsed="false">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row>
    <row r="15" customFormat="false" ht="15" hidden="false" customHeight="false" outlineLevel="0" collapsed="false">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row>
    <row r="16" customFormat="false" ht="15" hidden="false" customHeight="false" outlineLevel="0" collapsed="false">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row>
    <row r="17" customFormat="false" ht="15" hidden="false" customHeight="false" outlineLevel="0" collapsed="false">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row>
    <row r="18" customFormat="false" ht="15" hidden="false" customHeight="false" outlineLevel="0" collapsed="false">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row>
    <row r="19" customFormat="false" ht="15" hidden="false" customHeight="false" outlineLevel="0" collapsed="false">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row>
    <row r="20" customFormat="false" ht="15" hidden="false" customHeight="false" outlineLevel="0" collapsed="false">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row>
    <row r="21" customFormat="false" ht="15" hidden="false" customHeight="false" outlineLevel="0" collapsed="false">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2" customFormat="false" ht="15" hidden="false" customHeight="false" outlineLevel="0" collapsed="false">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row>
    <row r="23" customFormat="false" ht="15" hidden="false" customHeight="false" outlineLevel="0" collapsed="false">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row>
    <row r="24" customFormat="false" ht="15" hidden="false" customHeight="false" outlineLevel="0" collapsed="false">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row>
    <row r="25" customFormat="false" ht="15" hidden="false" customHeight="false" outlineLevel="0" collapsed="false">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row>
    <row r="26" customFormat="false" ht="15" hidden="false" customHeight="false" outlineLevel="0" collapsed="false">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row>
    <row r="27" customFormat="false" ht="15" hidden="false" customHeight="false" outlineLevel="0" collapsed="false">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row>
    <row r="28" customFormat="false" ht="15" hidden="false" customHeight="fals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row>
    <row r="29" customFormat="false" ht="15" hidden="false" customHeight="false" outlineLevel="0" collapsed="false">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row>
    <row r="30" customFormat="false" ht="15" hidden="false" customHeight="false" outlineLevel="0" collapsed="false">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row>
    <row r="31" customFormat="false" ht="15" hidden="false" customHeight="false" outlineLevel="0" collapsed="false">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row>
    <row r="32" customFormat="false" ht="15" hidden="false" customHeight="false" outlineLevel="0" collapsed="false">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row>
    <row r="33" customFormat="false" ht="15" hidden="false" customHeight="false" outlineLevel="0" collapsed="false">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row>
    <row r="34" customFormat="false" ht="15" hidden="false" customHeight="false" outlineLevel="0" collapsed="false">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row>
    <row r="35" customFormat="false" ht="15" hidden="false" customHeight="false" outlineLevel="0" collapsed="false">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row>
    <row r="36" customFormat="false" ht="15" hidden="false" customHeight="false" outlineLevel="0" collapsed="false">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row>
    <row r="37" customFormat="false" ht="15" hidden="false" customHeight="false" outlineLevel="0" collapsed="false">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row>
    <row r="38" customFormat="false" ht="15" hidden="false" customHeight="false" outlineLevel="0" collapsed="false">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row>
    <row r="39" customFormat="false" ht="15" hidden="false" customHeight="false" outlineLevel="0" collapsed="false">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row>
    <row r="40" customFormat="false" ht="15" hidden="false" customHeight="false" outlineLevel="0" collapsed="false">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row>
    <row r="41" customFormat="false" ht="15" hidden="false" customHeight="false" outlineLevel="0" collapsed="false">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row>
    <row r="42" customFormat="false" ht="15" hidden="false" customHeight="false" outlineLevel="0" collapsed="false">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row>
    <row r="43" customFormat="false" ht="15" hidden="false" customHeight="false" outlineLevel="0" collapsed="false">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row>
    <row r="44" customFormat="false" ht="15" hidden="false" customHeight="false" outlineLevel="0" collapsed="false">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row>
    <row r="45" customFormat="false" ht="15" hidden="false" customHeight="false" outlineLevel="0" collapsed="false">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row>
    <row r="46" customFormat="false" ht="15" hidden="false" customHeight="false" outlineLevel="0" collapsed="false">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row>
    <row r="47" customFormat="false" ht="15" hidden="false" customHeight="false" outlineLevel="0" collapsed="false">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row>
    <row r="48" customFormat="false" ht="15" hidden="false" customHeight="false" outlineLevel="0" collapsed="false">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row>
    <row r="49" customFormat="false" ht="15" hidden="false" customHeight="false" outlineLevel="0" collapsed="false">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row>
    <row r="50" customFormat="false" ht="15" hidden="false" customHeight="false" outlineLevel="0" collapsed="false">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row>
    <row r="51" customFormat="false" ht="15" hidden="false" customHeight="false" outlineLevel="0" collapsed="false">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row>
    <row r="52" customFormat="false" ht="15" hidden="false" customHeight="false" outlineLevel="0" collapsed="false">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row>
    <row r="53" customFormat="false" ht="15" hidden="false" customHeight="false" outlineLevel="0" collapsed="false">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row>
    <row r="54" customFormat="false" ht="15" hidden="false" customHeight="false" outlineLevel="0" collapsed="false">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row>
    <row r="55" customFormat="false" ht="15" hidden="false" customHeight="false" outlineLevel="0" collapsed="false">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row>
    <row r="56" customFormat="false" ht="15" hidden="false" customHeight="false" outlineLevel="0" collapsed="false">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row>
    <row r="57" customFormat="false" ht="15" hidden="false" customHeight="false" outlineLevel="0" collapsed="false">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row>
    <row r="58" customFormat="false" ht="15" hidden="false" customHeight="false" outlineLevel="0" collapsed="false">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row>
    <row r="59" customFormat="false" ht="15" hidden="false" customHeight="false" outlineLevel="0" collapsed="false">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row>
    <row r="60" customFormat="false" ht="15" hidden="false" customHeight="false" outlineLevel="0" collapsed="false">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customFormat="false" ht="15" hidden="false" customHeight="false" outlineLevel="0" collapsed="false">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row>
    <row r="62" customFormat="false" ht="15" hidden="false" customHeight="false" outlineLevel="0" collapsed="false">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row>
    <row r="63" customFormat="false" ht="15" hidden="false" customHeight="false" outlineLevel="0" collapsed="false">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row>
    <row r="64" customFormat="false" ht="15" hidden="false" customHeight="false" outlineLevel="0" collapsed="false">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row>
    <row r="65" customFormat="false" ht="15" hidden="false" customHeight="false" outlineLevel="0" collapsed="false">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row>
    <row r="66" customFormat="false" ht="15" hidden="false" customHeight="false" outlineLevel="0" collapsed="false">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row>
    <row r="67" customFormat="false" ht="15" hidden="false" customHeight="false" outlineLevel="0" collapsed="false">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row>
    <row r="68" customFormat="false" ht="15" hidden="false" customHeight="false" outlineLevel="0" collapsed="false">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row>
  </sheetData>
  <sheetProtection sheet="true" password="cc5a" objects="true" scenarios="true" selectLockedCells="true"/>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BBE33D"/>
    <pageSetUpPr fitToPage="false"/>
  </sheetPr>
  <dimension ref="A1:AG58"/>
  <sheetViews>
    <sheetView showFormulas="false" showGridLines="true" showRowColHeaders="true" showZeros="true" rightToLeft="false" tabSelected="true" showOutlineSymbols="true" defaultGridColor="true" view="normal" topLeftCell="A1" colorId="64" zoomScale="95" zoomScaleNormal="95" zoomScalePageLayoutView="100" workbookViewId="0">
      <selection pane="topLeft" activeCell="D12" activeCellId="0" sqref="D12"/>
    </sheetView>
  </sheetViews>
  <sheetFormatPr defaultColWidth="11.42578125" defaultRowHeight="17.25" zeroHeight="false" outlineLevelRow="0" outlineLevelCol="0"/>
  <cols>
    <col collapsed="false" customWidth="true" hidden="false" outlineLevel="0" max="1" min="1" style="34" width="7.57"/>
    <col collapsed="false" customWidth="true" hidden="false" outlineLevel="0" max="2" min="2" style="34" width="4"/>
    <col collapsed="false" customWidth="true" hidden="false" outlineLevel="0" max="3" min="3" style="34" width="32.42"/>
    <col collapsed="false" customWidth="true" hidden="false" outlineLevel="0" max="4" min="4" style="35" width="26.29"/>
    <col collapsed="false" customWidth="true" hidden="false" outlineLevel="0" max="5" min="5" style="34" width="4"/>
    <col collapsed="false" customWidth="true" hidden="false" outlineLevel="0" max="6" min="6" style="34" width="2"/>
    <col collapsed="false" customWidth="true" hidden="false" outlineLevel="0" max="7" min="7" style="34" width="4"/>
    <col collapsed="false" customWidth="true" hidden="false" outlineLevel="0" max="8" min="8" style="34" width="31.71"/>
    <col collapsed="false" customWidth="true" hidden="false" outlineLevel="0" max="9" min="9" style="34" width="26.29"/>
    <col collapsed="false" customWidth="true" hidden="false" outlineLevel="0" max="10" min="10" style="34" width="4"/>
    <col collapsed="false" customWidth="false" hidden="false" outlineLevel="0" max="999" min="11" style="34" width="11.43"/>
    <col collapsed="false" customWidth="false" hidden="false" outlineLevel="0" max="1000" min="1000" style="1" width="11.43"/>
    <col collapsed="false" customWidth="true" hidden="false" outlineLevel="0" max="1024" min="1001" style="1" width="9.14"/>
  </cols>
  <sheetData>
    <row r="1" customFormat="false" ht="56.25" hidden="false" customHeight="true" outlineLevel="0" collapsed="false">
      <c r="A1" s="2"/>
      <c r="B1" s="2"/>
      <c r="C1" s="2"/>
      <c r="D1" s="3"/>
      <c r="E1" s="36"/>
      <c r="F1" s="2"/>
      <c r="G1" s="2"/>
      <c r="H1" s="2"/>
      <c r="I1" s="2"/>
      <c r="J1" s="2"/>
      <c r="K1" s="2"/>
      <c r="L1" s="2"/>
      <c r="M1" s="2"/>
      <c r="N1" s="2"/>
      <c r="O1" s="2"/>
      <c r="P1" s="2"/>
      <c r="Q1" s="2"/>
      <c r="R1" s="2"/>
      <c r="S1" s="2"/>
      <c r="T1" s="2"/>
      <c r="U1" s="2"/>
      <c r="V1" s="2"/>
      <c r="W1" s="2"/>
      <c r="X1" s="2"/>
      <c r="Y1" s="2"/>
      <c r="Z1" s="2"/>
      <c r="AA1" s="2"/>
      <c r="AB1" s="2"/>
      <c r="AC1" s="2"/>
      <c r="AD1" s="2"/>
      <c r="AE1" s="2"/>
      <c r="AF1" s="2"/>
      <c r="AG1" s="2"/>
    </row>
    <row r="2" customFormat="false" ht="27.75" hidden="false" customHeight="true" outlineLevel="0" collapsed="false">
      <c r="A2" s="2"/>
      <c r="B2" s="5"/>
      <c r="C2" s="5"/>
      <c r="D2" s="6"/>
      <c r="E2" s="37"/>
      <c r="F2" s="2"/>
      <c r="G2" s="2"/>
      <c r="H2" s="2"/>
      <c r="I2" s="2"/>
      <c r="J2" s="2"/>
      <c r="K2" s="2"/>
      <c r="L2" s="2"/>
      <c r="M2" s="2"/>
      <c r="N2" s="2"/>
      <c r="O2" s="2"/>
      <c r="P2" s="2"/>
      <c r="Q2" s="2"/>
      <c r="R2" s="2"/>
      <c r="S2" s="2"/>
      <c r="T2" s="2"/>
      <c r="U2" s="2"/>
      <c r="V2" s="2"/>
      <c r="W2" s="2"/>
      <c r="X2" s="2"/>
      <c r="Y2" s="2"/>
      <c r="Z2" s="2"/>
      <c r="AA2" s="2"/>
      <c r="AB2" s="2"/>
      <c r="AC2" s="2"/>
      <c r="AD2" s="2"/>
      <c r="AE2" s="2"/>
      <c r="AF2" s="2"/>
      <c r="AG2" s="2"/>
    </row>
    <row r="3" customFormat="false" ht="195" hidden="false" customHeight="true" outlineLevel="0" collapsed="false">
      <c r="A3" s="2"/>
      <c r="B3" s="7" t="s">
        <v>23</v>
      </c>
      <c r="C3" s="7"/>
      <c r="D3" s="7"/>
      <c r="E3" s="7"/>
      <c r="F3" s="2"/>
      <c r="G3" s="7" t="s">
        <v>24</v>
      </c>
      <c r="H3" s="7"/>
      <c r="I3" s="7"/>
      <c r="J3" s="7"/>
      <c r="K3" s="2"/>
      <c r="L3" s="2"/>
      <c r="M3" s="2"/>
      <c r="N3" s="2"/>
      <c r="O3" s="2"/>
      <c r="P3" s="2"/>
      <c r="Q3" s="2"/>
      <c r="R3" s="2"/>
      <c r="S3" s="2"/>
      <c r="T3" s="2"/>
      <c r="U3" s="2"/>
      <c r="V3" s="2"/>
      <c r="W3" s="2"/>
      <c r="X3" s="2"/>
      <c r="Y3" s="2"/>
      <c r="Z3" s="2"/>
      <c r="AA3" s="2"/>
      <c r="AB3" s="2"/>
      <c r="AC3" s="2"/>
      <c r="AD3" s="2"/>
      <c r="AE3" s="2"/>
      <c r="AF3" s="2"/>
      <c r="AG3" s="2"/>
    </row>
    <row r="4" customFormat="false" ht="18" hidden="false" customHeight="true" outlineLevel="0" collapsed="false">
      <c r="A4" s="2"/>
      <c r="B4" s="5"/>
      <c r="C4" s="5"/>
      <c r="D4" s="6"/>
      <c r="E4" s="37"/>
      <c r="F4" s="2"/>
      <c r="G4" s="2"/>
      <c r="H4" s="2"/>
      <c r="I4" s="2"/>
      <c r="J4" s="2"/>
      <c r="K4" s="2"/>
      <c r="L4" s="2"/>
      <c r="M4" s="2"/>
      <c r="N4" s="2"/>
      <c r="O4" s="2"/>
      <c r="P4" s="2"/>
      <c r="Q4" s="2"/>
      <c r="R4" s="2"/>
      <c r="S4" s="2"/>
      <c r="T4" s="2"/>
      <c r="U4" s="2"/>
      <c r="V4" s="2"/>
      <c r="W4" s="2"/>
      <c r="X4" s="2"/>
      <c r="Y4" s="2"/>
      <c r="Z4" s="2"/>
      <c r="AA4" s="2"/>
      <c r="AB4" s="2"/>
      <c r="AC4" s="2"/>
      <c r="AD4" s="2"/>
      <c r="AE4" s="2"/>
      <c r="AF4" s="2"/>
      <c r="AG4" s="2"/>
    </row>
    <row r="5" customFormat="false" ht="27" hidden="false" customHeight="true" outlineLevel="0" collapsed="false">
      <c r="A5" s="2"/>
      <c r="B5" s="10" t="s">
        <v>25</v>
      </c>
      <c r="C5" s="5"/>
      <c r="D5" s="5"/>
      <c r="E5" s="5"/>
      <c r="F5" s="2"/>
      <c r="G5" s="38" t="s">
        <v>26</v>
      </c>
      <c r="H5" s="2"/>
      <c r="I5" s="2"/>
      <c r="J5" s="2"/>
      <c r="K5" s="2"/>
      <c r="L5" s="2"/>
      <c r="M5" s="2"/>
      <c r="N5" s="2"/>
      <c r="O5" s="2"/>
      <c r="P5" s="2"/>
      <c r="Q5" s="2"/>
      <c r="R5" s="2"/>
      <c r="S5" s="2"/>
      <c r="T5" s="2"/>
      <c r="U5" s="2"/>
      <c r="V5" s="2"/>
      <c r="W5" s="2"/>
      <c r="X5" s="2"/>
      <c r="Y5" s="2"/>
      <c r="Z5" s="2"/>
      <c r="AA5" s="2"/>
      <c r="AB5" s="2"/>
      <c r="AC5" s="2"/>
      <c r="AD5" s="2"/>
      <c r="AE5" s="2"/>
      <c r="AF5" s="2"/>
      <c r="AG5" s="2"/>
    </row>
    <row r="6" customFormat="false" ht="18.75" hidden="false" customHeight="true" outlineLevel="0" collapsed="false">
      <c r="A6" s="2"/>
      <c r="B6" s="20"/>
      <c r="C6" s="21"/>
      <c r="D6" s="22"/>
      <c r="E6" s="23"/>
      <c r="F6" s="2"/>
      <c r="G6" s="20"/>
      <c r="H6" s="21"/>
      <c r="I6" s="22"/>
      <c r="J6" s="23"/>
      <c r="K6" s="39"/>
      <c r="L6" s="2"/>
      <c r="M6" s="2"/>
      <c r="N6" s="2"/>
      <c r="O6" s="2"/>
      <c r="P6" s="2"/>
      <c r="Q6" s="2"/>
      <c r="R6" s="2"/>
      <c r="S6" s="2"/>
      <c r="T6" s="2"/>
      <c r="U6" s="2"/>
      <c r="V6" s="2"/>
      <c r="W6" s="2"/>
      <c r="X6" s="2"/>
      <c r="Y6" s="2"/>
      <c r="Z6" s="2"/>
      <c r="AA6" s="2"/>
      <c r="AB6" s="2"/>
      <c r="AC6" s="2"/>
      <c r="AD6" s="2"/>
      <c r="AE6" s="2"/>
      <c r="AF6" s="2"/>
      <c r="AG6" s="2"/>
    </row>
    <row r="7" customFormat="false" ht="18.75" hidden="false" customHeight="true" outlineLevel="0" collapsed="false">
      <c r="A7" s="2"/>
      <c r="B7" s="40" t="s">
        <v>27</v>
      </c>
      <c r="C7" s="4"/>
      <c r="D7" s="6"/>
      <c r="E7" s="41"/>
      <c r="F7" s="2"/>
      <c r="G7" s="40" t="s">
        <v>27</v>
      </c>
      <c r="H7" s="4"/>
      <c r="I7" s="6"/>
      <c r="J7" s="41"/>
      <c r="K7" s="39"/>
      <c r="L7" s="2"/>
      <c r="M7" s="2"/>
      <c r="N7" s="2"/>
      <c r="O7" s="2"/>
      <c r="P7" s="2"/>
      <c r="Q7" s="2"/>
      <c r="R7" s="2"/>
      <c r="S7" s="2"/>
      <c r="T7" s="2"/>
      <c r="U7" s="2"/>
      <c r="V7" s="2"/>
      <c r="W7" s="2"/>
      <c r="X7" s="2"/>
      <c r="Y7" s="2"/>
      <c r="Z7" s="2"/>
      <c r="AA7" s="2"/>
      <c r="AB7" s="2"/>
      <c r="AC7" s="2"/>
      <c r="AD7" s="2"/>
      <c r="AE7" s="2"/>
      <c r="AF7" s="2"/>
      <c r="AG7" s="2"/>
    </row>
    <row r="8" customFormat="false" ht="18.75" hidden="false" customHeight="true" outlineLevel="0" collapsed="false">
      <c r="A8" s="2"/>
      <c r="B8" s="40"/>
      <c r="C8" s="4"/>
      <c r="D8" s="6"/>
      <c r="E8" s="41"/>
      <c r="F8" s="2"/>
      <c r="G8" s="40"/>
      <c r="H8" s="2"/>
      <c r="I8" s="2"/>
      <c r="J8" s="41"/>
      <c r="K8" s="39"/>
      <c r="L8" s="2"/>
      <c r="M8" s="2"/>
      <c r="N8" s="2"/>
      <c r="O8" s="2"/>
      <c r="P8" s="2"/>
      <c r="Q8" s="2"/>
      <c r="R8" s="2"/>
      <c r="S8" s="2"/>
      <c r="T8" s="2"/>
      <c r="U8" s="2"/>
      <c r="V8" s="2"/>
      <c r="W8" s="2"/>
      <c r="X8" s="2"/>
      <c r="Y8" s="2"/>
      <c r="Z8" s="2"/>
      <c r="AA8" s="2"/>
      <c r="AB8" s="2"/>
      <c r="AC8" s="2"/>
      <c r="AD8" s="2"/>
      <c r="AE8" s="2"/>
      <c r="AF8" s="2"/>
      <c r="AG8" s="2"/>
    </row>
    <row r="9" customFormat="false" ht="16.5" hidden="false" customHeight="true" outlineLevel="0" collapsed="false">
      <c r="A9" s="2"/>
      <c r="B9" s="24"/>
      <c r="C9" s="42" t="s">
        <v>28</v>
      </c>
      <c r="D9" s="43" t="s">
        <v>29</v>
      </c>
      <c r="E9" s="44"/>
      <c r="F9" s="45"/>
      <c r="G9" s="46"/>
      <c r="H9" s="47" t="s">
        <v>30</v>
      </c>
      <c r="I9" s="48" t="s">
        <v>31</v>
      </c>
      <c r="J9" s="26"/>
      <c r="K9" s="39" t="str">
        <f aca="false">IF(AND(OR(I10='(Betriebsstoff- &amp; Anlagendaten)'!$B$136,I10='(Betriebsstoff- &amp; Anlagendaten)'!B138),I9='(Betriebsstoff- &amp; Anlagendaten)'!$B$158),"Vorsicht: Niedertemperaturkessel sind als Neuanlagen nicht mehr zulässig","")</f>
        <v/>
      </c>
      <c r="L9" s="4"/>
      <c r="M9" s="4"/>
      <c r="N9" s="2"/>
      <c r="O9" s="2"/>
      <c r="P9" s="2"/>
      <c r="Q9" s="2"/>
      <c r="R9" s="2"/>
      <c r="S9" s="2"/>
      <c r="T9" s="2"/>
      <c r="U9" s="2"/>
      <c r="V9" s="2"/>
      <c r="W9" s="2"/>
      <c r="X9" s="2"/>
      <c r="Y9" s="2"/>
      <c r="Z9" s="2"/>
      <c r="AA9" s="2"/>
      <c r="AB9" s="2"/>
      <c r="AC9" s="2"/>
      <c r="AD9" s="2"/>
      <c r="AE9" s="2"/>
      <c r="AF9" s="2"/>
      <c r="AG9" s="2"/>
    </row>
    <row r="10" customFormat="false" ht="16.5" hidden="false" customHeight="true" outlineLevel="0" collapsed="false">
      <c r="A10" s="2"/>
      <c r="B10" s="24"/>
      <c r="C10" s="49" t="s">
        <v>32</v>
      </c>
      <c r="D10" s="50" t="str">
        <f aca="false">'(Rechner)'!F7</f>
        <v>nichts</v>
      </c>
      <c r="E10" s="51"/>
      <c r="F10" s="2"/>
      <c r="G10" s="52"/>
      <c r="H10" s="53" t="s">
        <v>28</v>
      </c>
      <c r="I10" s="54" t="s">
        <v>29</v>
      </c>
      <c r="J10" s="55"/>
      <c r="K10" s="4"/>
      <c r="L10" s="2"/>
      <c r="M10" s="2"/>
      <c r="N10" s="2"/>
      <c r="O10" s="2"/>
      <c r="P10" s="2"/>
      <c r="Q10" s="2"/>
      <c r="R10" s="2"/>
      <c r="S10" s="2"/>
      <c r="T10" s="2"/>
      <c r="U10" s="2"/>
      <c r="V10" s="2"/>
      <c r="W10" s="2"/>
      <c r="X10" s="2"/>
      <c r="Y10" s="2"/>
      <c r="Z10" s="2"/>
      <c r="AA10" s="2"/>
      <c r="AB10" s="2"/>
      <c r="AC10" s="2"/>
      <c r="AD10" s="2"/>
      <c r="AE10" s="2"/>
      <c r="AF10" s="2"/>
      <c r="AG10" s="2"/>
    </row>
    <row r="11" customFormat="false" ht="17.25" hidden="false" customHeight="true" outlineLevel="0" collapsed="false">
      <c r="A11" s="2"/>
      <c r="B11" s="24"/>
      <c r="C11" s="56" t="str">
        <f aca="false">IF(D9='(Betriebsstoff- &amp; Anlagendaten)'!$B$133,"",IF(D9='(Betriebsstoff- &amp; Anlagendaten)'!$B$148,"Kollektorfläche","Verbrauch pro Jahr"))</f>
        <v/>
      </c>
      <c r="D11" s="57"/>
      <c r="E11" s="58" t="n">
        <f aca="false">VLOOKUP(D9,'(Betriebsstoff- &amp; Anlagendaten)'!B$28:D$48,3,0)</f>
        <v>0</v>
      </c>
      <c r="F11" s="2"/>
      <c r="G11" s="52"/>
      <c r="H11" s="53" t="s">
        <v>33</v>
      </c>
      <c r="I11" s="59" t="str">
        <f aca="false">'(Rechner)'!N7</f>
        <v>nichts</v>
      </c>
      <c r="J11" s="26"/>
      <c r="K11" s="60"/>
      <c r="L11" s="2"/>
      <c r="M11" s="2"/>
      <c r="N11" s="2"/>
      <c r="O11" s="2"/>
      <c r="P11" s="2"/>
      <c r="Q11" s="2"/>
      <c r="R11" s="2"/>
      <c r="S11" s="2"/>
      <c r="T11" s="2"/>
      <c r="U11" s="2"/>
      <c r="V11" s="2"/>
      <c r="W11" s="2"/>
      <c r="X11" s="2"/>
      <c r="Y11" s="2"/>
      <c r="Z11" s="2"/>
      <c r="AA11" s="2"/>
      <c r="AB11" s="2"/>
      <c r="AC11" s="2"/>
      <c r="AD11" s="2"/>
      <c r="AE11" s="2"/>
      <c r="AF11" s="2"/>
      <c r="AG11" s="2"/>
    </row>
    <row r="12" customFormat="false" ht="17.25" hidden="false" customHeight="true" outlineLevel="0" collapsed="false">
      <c r="A12" s="2"/>
      <c r="B12" s="24"/>
      <c r="C12" s="61" t="s">
        <v>34</v>
      </c>
      <c r="D12" s="62"/>
      <c r="E12" s="63" t="s">
        <v>35</v>
      </c>
      <c r="F12" s="2"/>
      <c r="G12" s="52"/>
      <c r="H12" s="53" t="s">
        <v>36</v>
      </c>
      <c r="I12" s="64"/>
      <c r="J12" s="26" t="s">
        <v>37</v>
      </c>
      <c r="K12" s="65" t="str">
        <f aca="false">IF('(Rechner)'!$S$11&gt;100,"Summe über 100%!",IF(AND(I9='(Betriebsstoff- &amp; Anlagendaten)'!$B$157,I12&gt;D14),"Vorsicht: Höherer Anteil als bisher",""))</f>
        <v/>
      </c>
      <c r="L12" s="2"/>
      <c r="M12" s="2"/>
      <c r="N12" s="2"/>
      <c r="O12" s="2"/>
      <c r="P12" s="2"/>
      <c r="Q12" s="2"/>
      <c r="R12" s="2"/>
      <c r="S12" s="2"/>
      <c r="T12" s="2"/>
      <c r="U12" s="2"/>
      <c r="V12" s="2"/>
      <c r="W12" s="2"/>
      <c r="X12" s="2"/>
      <c r="Y12" s="2"/>
      <c r="Z12" s="2"/>
      <c r="AA12" s="2"/>
      <c r="AB12" s="2"/>
      <c r="AC12" s="2"/>
      <c r="AD12" s="2"/>
      <c r="AE12" s="2"/>
      <c r="AF12" s="2"/>
      <c r="AG12" s="2"/>
    </row>
    <row r="13" customFormat="false" ht="16.5" hidden="false" customHeight="true" outlineLevel="0" collapsed="false">
      <c r="A13" s="2"/>
      <c r="B13" s="24"/>
      <c r="C13" s="49" t="s">
        <v>38</v>
      </c>
      <c r="D13" s="62"/>
      <c r="E13" s="51"/>
      <c r="F13" s="2"/>
      <c r="G13" s="52"/>
      <c r="H13" s="66" t="s">
        <v>39</v>
      </c>
      <c r="I13" s="67"/>
      <c r="J13" s="55"/>
      <c r="K13" s="39"/>
      <c r="L13" s="2"/>
      <c r="M13" s="2"/>
      <c r="N13" s="2"/>
      <c r="O13" s="2"/>
      <c r="P13" s="2"/>
      <c r="Q13" s="2"/>
      <c r="R13" s="2"/>
      <c r="S13" s="2"/>
      <c r="T13" s="2"/>
      <c r="U13" s="2"/>
      <c r="V13" s="2"/>
      <c r="W13" s="2"/>
      <c r="X13" s="2"/>
      <c r="Y13" s="2"/>
      <c r="Z13" s="2"/>
      <c r="AA13" s="2"/>
      <c r="AB13" s="2"/>
      <c r="AC13" s="2"/>
      <c r="AD13" s="2"/>
      <c r="AE13" s="2"/>
      <c r="AF13" s="2"/>
      <c r="AG13" s="2"/>
    </row>
    <row r="14" customFormat="false" ht="16.5" hidden="false" customHeight="true" outlineLevel="0" collapsed="false">
      <c r="A14" s="2"/>
      <c r="B14" s="24"/>
      <c r="C14" s="68" t="s">
        <v>40</v>
      </c>
      <c r="D14" s="69" t="n">
        <f aca="false">'(Rechner)'!F25</f>
        <v>0</v>
      </c>
      <c r="E14" s="70" t="s">
        <v>37</v>
      </c>
      <c r="F14" s="71"/>
      <c r="G14" s="72"/>
      <c r="H14" s="68" t="s">
        <v>41</v>
      </c>
      <c r="I14" s="73"/>
      <c r="J14" s="28" t="s">
        <v>42</v>
      </c>
      <c r="K14" s="39"/>
      <c r="L14" s="2"/>
      <c r="M14" s="2"/>
      <c r="N14" s="2"/>
      <c r="O14" s="2"/>
      <c r="P14" s="2"/>
      <c r="Q14" s="2"/>
      <c r="R14" s="2"/>
      <c r="S14" s="2"/>
      <c r="T14" s="2"/>
      <c r="U14" s="2"/>
      <c r="V14" s="2"/>
      <c r="W14" s="2"/>
      <c r="X14" s="2"/>
      <c r="Y14" s="2"/>
      <c r="Z14" s="2"/>
      <c r="AA14" s="2"/>
      <c r="AB14" s="2"/>
      <c r="AC14" s="2"/>
      <c r="AD14" s="2"/>
      <c r="AE14" s="2"/>
      <c r="AF14" s="2"/>
      <c r="AG14" s="2"/>
    </row>
    <row r="15" customFormat="false" ht="16.5" hidden="false" customHeight="true" outlineLevel="0" collapsed="false">
      <c r="A15" s="2"/>
      <c r="B15" s="24"/>
      <c r="C15" s="74"/>
      <c r="D15" s="75"/>
      <c r="E15" s="26"/>
      <c r="F15" s="2"/>
      <c r="G15" s="24"/>
      <c r="H15" s="74"/>
      <c r="I15" s="75"/>
      <c r="J15" s="26"/>
      <c r="K15" s="39"/>
      <c r="L15" s="2"/>
      <c r="M15" s="2"/>
      <c r="N15" s="2"/>
      <c r="O15" s="2"/>
      <c r="P15" s="2"/>
      <c r="Q15" s="2"/>
      <c r="R15" s="2"/>
      <c r="S15" s="2"/>
      <c r="T15" s="2"/>
      <c r="U15" s="2"/>
      <c r="V15" s="2"/>
      <c r="W15" s="2"/>
      <c r="X15" s="2"/>
      <c r="Y15" s="2"/>
      <c r="Z15" s="2"/>
      <c r="AA15" s="2"/>
      <c r="AB15" s="2"/>
      <c r="AC15" s="2"/>
      <c r="AD15" s="2"/>
      <c r="AE15" s="2"/>
      <c r="AF15" s="2"/>
      <c r="AG15" s="2"/>
    </row>
    <row r="16" customFormat="false" ht="17.25" hidden="false" customHeight="false" outlineLevel="0" collapsed="false">
      <c r="A16" s="2"/>
      <c r="B16" s="76" t="s">
        <v>43</v>
      </c>
      <c r="C16" s="77"/>
      <c r="D16" s="22"/>
      <c r="E16" s="23"/>
      <c r="F16" s="2"/>
      <c r="G16" s="76" t="s">
        <v>43</v>
      </c>
      <c r="H16" s="77"/>
      <c r="I16" s="22"/>
      <c r="J16" s="23"/>
      <c r="K16" s="78"/>
      <c r="L16" s="2"/>
      <c r="M16" s="2"/>
      <c r="N16" s="2"/>
      <c r="O16" s="2"/>
      <c r="P16" s="2"/>
      <c r="Q16" s="2"/>
      <c r="R16" s="2"/>
      <c r="S16" s="2"/>
      <c r="T16" s="2"/>
      <c r="U16" s="2"/>
      <c r="V16" s="2"/>
      <c r="W16" s="2"/>
      <c r="X16" s="2"/>
      <c r="Y16" s="2"/>
      <c r="Z16" s="2"/>
      <c r="AA16" s="2"/>
      <c r="AB16" s="2"/>
      <c r="AC16" s="2"/>
      <c r="AD16" s="2"/>
      <c r="AE16" s="2"/>
      <c r="AF16" s="2"/>
      <c r="AG16" s="2"/>
    </row>
    <row r="17" customFormat="false" ht="17.25" hidden="false" customHeight="false" outlineLevel="0" collapsed="false">
      <c r="A17" s="2"/>
      <c r="B17" s="40"/>
      <c r="C17" s="4"/>
      <c r="D17" s="6"/>
      <c r="E17" s="41"/>
      <c r="F17" s="2"/>
      <c r="G17" s="40"/>
      <c r="H17" s="2"/>
      <c r="I17" s="2"/>
      <c r="J17" s="41"/>
      <c r="K17" s="78"/>
      <c r="L17" s="2"/>
      <c r="M17" s="2"/>
      <c r="N17" s="2"/>
      <c r="O17" s="2"/>
      <c r="P17" s="2"/>
      <c r="Q17" s="2"/>
      <c r="R17" s="2"/>
      <c r="S17" s="2"/>
      <c r="T17" s="2"/>
      <c r="U17" s="2"/>
      <c r="V17" s="2"/>
      <c r="W17" s="2"/>
      <c r="X17" s="2"/>
      <c r="Y17" s="2"/>
      <c r="Z17" s="2"/>
      <c r="AA17" s="2"/>
      <c r="AB17" s="2"/>
      <c r="AC17" s="2"/>
      <c r="AD17" s="2"/>
      <c r="AE17" s="2"/>
      <c r="AF17" s="2"/>
      <c r="AG17" s="2"/>
    </row>
    <row r="18" customFormat="false" ht="17.25" hidden="false" customHeight="false" outlineLevel="0" collapsed="false">
      <c r="A18" s="2"/>
      <c r="B18" s="79" t="s">
        <v>44</v>
      </c>
      <c r="C18" s="42" t="s">
        <v>28</v>
      </c>
      <c r="D18" s="48" t="s">
        <v>29</v>
      </c>
      <c r="E18" s="44"/>
      <c r="F18" s="45"/>
      <c r="G18" s="80" t="s">
        <v>44</v>
      </c>
      <c r="H18" s="81" t="s">
        <v>45</v>
      </c>
      <c r="I18" s="48" t="s">
        <v>31</v>
      </c>
      <c r="J18" s="26"/>
      <c r="K18" s="39" t="str">
        <f aca="false">IF(AND(OR(I19='(Betriebsstoff- &amp; Anlagendaten)'!$B$136,I19='(Betriebsstoff- &amp; Anlagendaten)'!B147),I18='(Betriebsstoff- &amp; Anlagendaten)'!$B$158),"Vorsicht: Niedertemperaturkessel sind als Neuanlagen nicht mehr zulässig","")</f>
        <v/>
      </c>
      <c r="L18" s="2"/>
      <c r="M18" s="2"/>
      <c r="N18" s="2"/>
      <c r="O18" s="2"/>
      <c r="P18" s="2"/>
      <c r="Q18" s="2"/>
      <c r="R18" s="2"/>
      <c r="S18" s="2"/>
      <c r="T18" s="2"/>
      <c r="U18" s="2"/>
      <c r="V18" s="2"/>
      <c r="W18" s="2"/>
      <c r="X18" s="2"/>
      <c r="Y18" s="2"/>
      <c r="Z18" s="2"/>
      <c r="AA18" s="2"/>
      <c r="AB18" s="2"/>
      <c r="AC18" s="2"/>
      <c r="AD18" s="2"/>
      <c r="AE18" s="2"/>
      <c r="AF18" s="2"/>
      <c r="AG18" s="2"/>
    </row>
    <row r="19" customFormat="false" ht="17.25" hidden="false" customHeight="false" outlineLevel="0" collapsed="false">
      <c r="A19" s="2"/>
      <c r="B19" s="79"/>
      <c r="C19" s="49" t="s">
        <v>32</v>
      </c>
      <c r="D19" s="82" t="str">
        <f aca="false">'(Rechner)'!G7</f>
        <v>nichts</v>
      </c>
      <c r="E19" s="51"/>
      <c r="F19" s="2"/>
      <c r="G19" s="83"/>
      <c r="H19" s="49" t="s">
        <v>28</v>
      </c>
      <c r="I19" s="54" t="s">
        <v>29</v>
      </c>
      <c r="J19" s="55"/>
      <c r="L19" s="4"/>
      <c r="M19" s="4"/>
      <c r="N19" s="2"/>
      <c r="O19" s="2"/>
      <c r="P19" s="2"/>
      <c r="Q19" s="2"/>
      <c r="R19" s="2"/>
      <c r="S19" s="2"/>
      <c r="T19" s="2"/>
      <c r="U19" s="2"/>
      <c r="V19" s="2"/>
      <c r="W19" s="2"/>
      <c r="X19" s="2"/>
      <c r="Y19" s="2"/>
      <c r="Z19" s="2"/>
      <c r="AA19" s="2"/>
      <c r="AB19" s="2"/>
      <c r="AC19" s="2"/>
      <c r="AD19" s="2"/>
      <c r="AE19" s="2"/>
      <c r="AF19" s="2"/>
      <c r="AG19" s="2"/>
    </row>
    <row r="20" customFormat="false" ht="17.25" hidden="false" customHeight="false" outlineLevel="0" collapsed="false">
      <c r="A20" s="2"/>
      <c r="B20" s="79"/>
      <c r="C20" s="56" t="str">
        <f aca="false">IF(D18='(Betriebsstoff- &amp; Anlagendaten)'!$B$133,"",IF(D18='(Betriebsstoff- &amp; Anlagendaten)'!$B$148,"Kollektorfläche","Verbrauch pro Jahr"))</f>
        <v/>
      </c>
      <c r="D20" s="84"/>
      <c r="E20" s="58" t="n">
        <f aca="false">VLOOKUP(D19,'(Betriebsstoff- &amp; Anlagendaten)'!C$28:J$43,2,0)</f>
        <v>0</v>
      </c>
      <c r="F20" s="2"/>
      <c r="G20" s="83"/>
      <c r="H20" s="49" t="s">
        <v>33</v>
      </c>
      <c r="I20" s="82" t="str">
        <f aca="false">'(Rechner)'!O7</f>
        <v>nichts</v>
      </c>
      <c r="J20" s="26"/>
      <c r="K20" s="60"/>
      <c r="L20" s="2"/>
      <c r="M20" s="2"/>
      <c r="N20" s="2"/>
      <c r="O20" s="2"/>
      <c r="P20" s="2"/>
      <c r="Q20" s="2"/>
      <c r="R20" s="2"/>
      <c r="S20" s="2"/>
      <c r="T20" s="2"/>
      <c r="U20" s="2"/>
      <c r="V20" s="2"/>
      <c r="W20" s="2"/>
      <c r="X20" s="2"/>
      <c r="Y20" s="2"/>
      <c r="Z20" s="2"/>
      <c r="AA20" s="2"/>
      <c r="AB20" s="2"/>
      <c r="AC20" s="2"/>
      <c r="AD20" s="2"/>
      <c r="AE20" s="2"/>
      <c r="AF20" s="2"/>
      <c r="AG20" s="2"/>
    </row>
    <row r="21" customFormat="false" ht="17.25" hidden="false" customHeight="false" outlineLevel="0" collapsed="false">
      <c r="A21" s="2"/>
      <c r="B21" s="79"/>
      <c r="C21" s="61" t="s">
        <v>34</v>
      </c>
      <c r="D21" s="64"/>
      <c r="E21" s="63" t="s">
        <v>35</v>
      </c>
      <c r="F21" s="2"/>
      <c r="G21" s="83"/>
      <c r="H21" s="49" t="s">
        <v>36</v>
      </c>
      <c r="I21" s="64"/>
      <c r="J21" s="26" t="s">
        <v>37</v>
      </c>
      <c r="K21" s="65" t="str">
        <f aca="false">IF('(Rechner)'!$S$11&gt;100,"Summe über 100%!",IF(AND(I18='(Betriebsstoff- &amp; Anlagendaten)'!$B$157,I21&gt;D23),"Vorsicht: Höherer Anteil als bisher",""))</f>
        <v/>
      </c>
      <c r="L21" s="2"/>
      <c r="M21" s="2"/>
      <c r="N21" s="2"/>
      <c r="O21" s="2"/>
      <c r="P21" s="2"/>
      <c r="Q21" s="2"/>
      <c r="R21" s="2"/>
      <c r="S21" s="2"/>
      <c r="T21" s="2"/>
      <c r="U21" s="2"/>
      <c r="V21" s="2"/>
      <c r="W21" s="2"/>
      <c r="X21" s="2"/>
      <c r="Y21" s="2"/>
      <c r="Z21" s="2"/>
      <c r="AA21" s="2"/>
      <c r="AB21" s="2"/>
      <c r="AC21" s="2"/>
      <c r="AD21" s="2"/>
      <c r="AE21" s="2"/>
      <c r="AF21" s="2"/>
      <c r="AG21" s="2"/>
    </row>
    <row r="22" customFormat="false" ht="17.25" hidden="false" customHeight="false" outlineLevel="0" collapsed="false">
      <c r="A22" s="2"/>
      <c r="B22" s="79"/>
      <c r="C22" s="49" t="s">
        <v>38</v>
      </c>
      <c r="D22" s="64"/>
      <c r="E22" s="51"/>
      <c r="F22" s="2"/>
      <c r="G22" s="83"/>
      <c r="H22" s="85" t="s">
        <v>39</v>
      </c>
      <c r="I22" s="67"/>
      <c r="J22" s="55"/>
      <c r="K22" s="78"/>
      <c r="L22" s="2"/>
      <c r="M22" s="2"/>
      <c r="N22" s="2"/>
      <c r="O22" s="2"/>
      <c r="P22" s="2"/>
      <c r="Q22" s="2"/>
      <c r="R22" s="2"/>
      <c r="S22" s="2"/>
      <c r="T22" s="2"/>
      <c r="U22" s="2"/>
      <c r="V22" s="2"/>
      <c r="W22" s="2"/>
      <c r="X22" s="2"/>
      <c r="Y22" s="2"/>
      <c r="Z22" s="2"/>
      <c r="AA22" s="2"/>
      <c r="AB22" s="2"/>
      <c r="AC22" s="2"/>
      <c r="AD22" s="2"/>
      <c r="AE22" s="2"/>
      <c r="AF22" s="2"/>
      <c r="AG22" s="2"/>
    </row>
    <row r="23" customFormat="false" ht="17.25" hidden="false" customHeight="false" outlineLevel="0" collapsed="false">
      <c r="A23" s="2"/>
      <c r="B23" s="79"/>
      <c r="C23" s="68" t="s">
        <v>40</v>
      </c>
      <c r="D23" s="86" t="n">
        <f aca="false">'(Rechner)'!G25</f>
        <v>0</v>
      </c>
      <c r="E23" s="70" t="s">
        <v>37</v>
      </c>
      <c r="F23" s="71"/>
      <c r="G23" s="87"/>
      <c r="H23" s="68" t="s">
        <v>41</v>
      </c>
      <c r="I23" s="73"/>
      <c r="J23" s="28" t="s">
        <v>42</v>
      </c>
      <c r="K23" s="78"/>
      <c r="L23" s="2"/>
      <c r="M23" s="2"/>
      <c r="N23" s="2"/>
      <c r="O23" s="2"/>
      <c r="P23" s="2"/>
      <c r="Q23" s="2"/>
      <c r="R23" s="2"/>
      <c r="S23" s="2"/>
      <c r="T23" s="2"/>
      <c r="U23" s="2"/>
      <c r="V23" s="2"/>
      <c r="W23" s="2"/>
      <c r="X23" s="2"/>
      <c r="Y23" s="2"/>
      <c r="Z23" s="2"/>
      <c r="AA23" s="2"/>
      <c r="AB23" s="2"/>
      <c r="AC23" s="2"/>
      <c r="AD23" s="2"/>
      <c r="AE23" s="2"/>
      <c r="AF23" s="2"/>
      <c r="AG23" s="2"/>
    </row>
    <row r="24" customFormat="false" ht="16.5" hidden="false" customHeight="true" outlineLevel="0" collapsed="false">
      <c r="A24" s="2"/>
      <c r="B24" s="79"/>
      <c r="C24" s="4"/>
      <c r="D24" s="6"/>
      <c r="E24" s="41"/>
      <c r="F24" s="2"/>
      <c r="G24" s="79"/>
      <c r="H24" s="71"/>
      <c r="I24" s="71"/>
      <c r="J24" s="55"/>
      <c r="K24" s="39"/>
      <c r="L24" s="2"/>
      <c r="M24" s="2"/>
      <c r="N24" s="2"/>
      <c r="O24" s="2"/>
      <c r="P24" s="2"/>
      <c r="Q24" s="2"/>
      <c r="R24" s="2"/>
      <c r="S24" s="2"/>
      <c r="T24" s="2"/>
      <c r="U24" s="2"/>
      <c r="V24" s="2"/>
      <c r="W24" s="2"/>
      <c r="X24" s="2"/>
      <c r="Y24" s="2"/>
      <c r="Z24" s="2"/>
      <c r="AA24" s="2"/>
      <c r="AB24" s="2"/>
      <c r="AC24" s="2"/>
      <c r="AD24" s="2"/>
      <c r="AE24" s="2"/>
      <c r="AF24" s="2"/>
      <c r="AG24" s="2"/>
    </row>
    <row r="25" customFormat="false" ht="17.25" hidden="false" customHeight="false" outlineLevel="0" collapsed="false">
      <c r="A25" s="2"/>
      <c r="B25" s="79" t="s">
        <v>46</v>
      </c>
      <c r="C25" s="42" t="s">
        <v>28</v>
      </c>
      <c r="D25" s="48" t="s">
        <v>29</v>
      </c>
      <c r="E25" s="44"/>
      <c r="F25" s="45"/>
      <c r="G25" s="80" t="s">
        <v>46</v>
      </c>
      <c r="H25" s="81" t="s">
        <v>47</v>
      </c>
      <c r="I25" s="48" t="s">
        <v>31</v>
      </c>
      <c r="J25" s="26"/>
      <c r="K25" s="39" t="str">
        <f aca="false">IF(AND(OR(I26='(Betriebsstoff- &amp; Anlagendaten)'!$B$136,I26='(Betriebsstoff- &amp; Anlagendaten)'!B156),I25='(Betriebsstoff- &amp; Anlagendaten)'!$B$158),"Vorsicht: Niedertemperaturkessel sind als Neuanlagen nicht mehr zulässig","")</f>
        <v/>
      </c>
      <c r="L25" s="4"/>
      <c r="M25" s="4"/>
      <c r="N25" s="2"/>
      <c r="O25" s="2"/>
      <c r="P25" s="2"/>
      <c r="Q25" s="2"/>
      <c r="R25" s="2"/>
      <c r="S25" s="2"/>
      <c r="T25" s="2"/>
      <c r="U25" s="2"/>
      <c r="V25" s="2"/>
      <c r="W25" s="2"/>
      <c r="X25" s="2"/>
      <c r="Y25" s="2"/>
      <c r="Z25" s="2"/>
      <c r="AA25" s="2"/>
      <c r="AB25" s="2"/>
      <c r="AC25" s="2"/>
      <c r="AD25" s="2"/>
      <c r="AE25" s="2"/>
      <c r="AF25" s="2"/>
      <c r="AG25" s="2"/>
    </row>
    <row r="26" customFormat="false" ht="17.25" hidden="false" customHeight="false" outlineLevel="0" collapsed="false">
      <c r="A26" s="2"/>
      <c r="B26" s="79"/>
      <c r="C26" s="49" t="s">
        <v>32</v>
      </c>
      <c r="D26" s="82" t="str">
        <f aca="false">'(Rechner)'!H7</f>
        <v>nichts</v>
      </c>
      <c r="E26" s="51"/>
      <c r="F26" s="2"/>
      <c r="G26" s="83"/>
      <c r="H26" s="49" t="s">
        <v>28</v>
      </c>
      <c r="I26" s="54" t="s">
        <v>29</v>
      </c>
      <c r="J26" s="55"/>
      <c r="L26" s="2"/>
      <c r="M26" s="2"/>
      <c r="N26" s="2"/>
      <c r="O26" s="2"/>
      <c r="P26" s="2"/>
      <c r="Q26" s="2"/>
      <c r="R26" s="2"/>
      <c r="S26" s="2"/>
      <c r="T26" s="2"/>
      <c r="U26" s="2"/>
      <c r="V26" s="2"/>
      <c r="W26" s="2"/>
      <c r="X26" s="2"/>
      <c r="Y26" s="2"/>
      <c r="Z26" s="2"/>
      <c r="AA26" s="2"/>
      <c r="AB26" s="2"/>
      <c r="AC26" s="2"/>
      <c r="AD26" s="2"/>
      <c r="AE26" s="2"/>
      <c r="AF26" s="2"/>
      <c r="AG26" s="2"/>
    </row>
    <row r="27" customFormat="false" ht="17.25" hidden="false" customHeight="false" outlineLevel="0" collapsed="false">
      <c r="A27" s="2"/>
      <c r="B27" s="79"/>
      <c r="C27" s="56" t="str">
        <f aca="false">IF(D25='(Betriebsstoff- &amp; Anlagendaten)'!$B$133,"",IF(D25='(Betriebsstoff- &amp; Anlagendaten)'!$B$148,"Kollektorfläche","Verbrauch pro Jahr"))</f>
        <v/>
      </c>
      <c r="D27" s="84"/>
      <c r="E27" s="58" t="n">
        <f aca="false">VLOOKUP(D26,'(Betriebsstoff- &amp; Anlagendaten)'!C$28:J$43,2,0)</f>
        <v>0</v>
      </c>
      <c r="F27" s="2"/>
      <c r="G27" s="83"/>
      <c r="H27" s="49" t="s">
        <v>33</v>
      </c>
      <c r="I27" s="82" t="str">
        <f aca="false">'(Rechner)'!P7</f>
        <v>nichts</v>
      </c>
      <c r="J27" s="26"/>
      <c r="K27" s="60"/>
      <c r="L27" s="2"/>
      <c r="M27" s="2"/>
      <c r="N27" s="2"/>
      <c r="O27" s="2"/>
      <c r="P27" s="2"/>
      <c r="Q27" s="2"/>
      <c r="R27" s="2"/>
      <c r="S27" s="2"/>
      <c r="T27" s="2"/>
      <c r="U27" s="2"/>
      <c r="V27" s="2"/>
      <c r="W27" s="2"/>
      <c r="X27" s="2"/>
      <c r="Y27" s="2"/>
      <c r="Z27" s="2"/>
      <c r="AA27" s="2"/>
      <c r="AB27" s="2"/>
      <c r="AC27" s="2"/>
      <c r="AD27" s="2"/>
      <c r="AE27" s="2"/>
      <c r="AF27" s="2"/>
      <c r="AG27" s="2"/>
    </row>
    <row r="28" customFormat="false" ht="17.25" hidden="false" customHeight="false" outlineLevel="0" collapsed="false">
      <c r="A28" s="2"/>
      <c r="B28" s="79"/>
      <c r="C28" s="61" t="s">
        <v>34</v>
      </c>
      <c r="D28" s="64"/>
      <c r="E28" s="63" t="s">
        <v>35</v>
      </c>
      <c r="F28" s="2"/>
      <c r="G28" s="83"/>
      <c r="H28" s="49" t="s">
        <v>36</v>
      </c>
      <c r="I28" s="64"/>
      <c r="J28" s="26" t="s">
        <v>37</v>
      </c>
      <c r="K28" s="65" t="str">
        <f aca="false">IF('(Rechner)'!$S$11&gt;100,"Summe über 100%!",IF(AND(I25='(Betriebsstoff- &amp; Anlagendaten)'!$B$157,I28&gt;D30),"Vorsicht: Höherer Anteil als bisher",""))</f>
        <v/>
      </c>
      <c r="L28" s="2"/>
      <c r="M28" s="2"/>
      <c r="N28" s="2"/>
      <c r="O28" s="2"/>
      <c r="P28" s="2"/>
      <c r="Q28" s="2"/>
      <c r="R28" s="2"/>
      <c r="S28" s="2"/>
      <c r="T28" s="2"/>
      <c r="U28" s="2"/>
      <c r="V28" s="2"/>
      <c r="W28" s="2"/>
      <c r="X28" s="2"/>
      <c r="Y28" s="2"/>
      <c r="Z28" s="2"/>
      <c r="AA28" s="2"/>
      <c r="AB28" s="2"/>
      <c r="AC28" s="2"/>
      <c r="AD28" s="2"/>
      <c r="AE28" s="2"/>
      <c r="AF28" s="2"/>
      <c r="AG28" s="2"/>
    </row>
    <row r="29" customFormat="false" ht="17.25" hidden="false" customHeight="false" outlineLevel="0" collapsed="false">
      <c r="A29" s="2"/>
      <c r="B29" s="79"/>
      <c r="C29" s="49" t="s">
        <v>38</v>
      </c>
      <c r="D29" s="64"/>
      <c r="E29" s="51"/>
      <c r="F29" s="2"/>
      <c r="G29" s="83"/>
      <c r="H29" s="85" t="s">
        <v>39</v>
      </c>
      <c r="I29" s="67"/>
      <c r="J29" s="55"/>
      <c r="K29" s="78"/>
      <c r="L29" s="2"/>
      <c r="M29" s="2"/>
      <c r="N29" s="2"/>
      <c r="O29" s="2"/>
      <c r="P29" s="2"/>
      <c r="Q29" s="2"/>
      <c r="R29" s="2"/>
      <c r="S29" s="2"/>
      <c r="T29" s="2"/>
      <c r="U29" s="2"/>
      <c r="V29" s="2"/>
      <c r="W29" s="2"/>
      <c r="X29" s="2"/>
      <c r="Y29" s="2"/>
      <c r="Z29" s="2"/>
      <c r="AA29" s="2"/>
      <c r="AB29" s="2"/>
      <c r="AC29" s="2"/>
      <c r="AD29" s="2"/>
      <c r="AE29" s="2"/>
      <c r="AF29" s="2"/>
      <c r="AG29" s="2"/>
    </row>
    <row r="30" customFormat="false" ht="17.25" hidden="false" customHeight="false" outlineLevel="0" collapsed="false">
      <c r="A30" s="2"/>
      <c r="B30" s="79"/>
      <c r="C30" s="68" t="s">
        <v>40</v>
      </c>
      <c r="D30" s="86" t="n">
        <f aca="false">'(Rechner)'!H25</f>
        <v>0</v>
      </c>
      <c r="E30" s="70" t="s">
        <v>37</v>
      </c>
      <c r="F30" s="88"/>
      <c r="G30" s="87"/>
      <c r="H30" s="68" t="s">
        <v>41</v>
      </c>
      <c r="I30" s="73"/>
      <c r="J30" s="28" t="s">
        <v>42</v>
      </c>
      <c r="K30" s="78"/>
      <c r="L30" s="2"/>
      <c r="M30" s="2"/>
      <c r="N30" s="2"/>
      <c r="O30" s="2"/>
      <c r="P30" s="2"/>
      <c r="Q30" s="2"/>
      <c r="R30" s="2"/>
      <c r="S30" s="2"/>
      <c r="T30" s="2"/>
      <c r="U30" s="2"/>
      <c r="V30" s="2"/>
      <c r="W30" s="2"/>
      <c r="X30" s="2"/>
      <c r="Y30" s="2"/>
      <c r="Z30" s="2"/>
      <c r="AA30" s="2"/>
      <c r="AB30" s="2"/>
      <c r="AC30" s="2"/>
      <c r="AD30" s="2"/>
      <c r="AE30" s="2"/>
      <c r="AF30" s="2"/>
      <c r="AG30" s="2"/>
    </row>
    <row r="31" customFormat="false" ht="16.5" hidden="false" customHeight="true" outlineLevel="0" collapsed="false">
      <c r="A31" s="2"/>
      <c r="B31" s="79"/>
      <c r="C31" s="4"/>
      <c r="D31" s="6"/>
      <c r="E31" s="41"/>
      <c r="F31" s="2"/>
      <c r="G31" s="79"/>
      <c r="H31" s="2"/>
      <c r="I31" s="2"/>
      <c r="J31" s="55"/>
      <c r="K31" s="38"/>
      <c r="L31" s="2"/>
      <c r="M31" s="2"/>
      <c r="N31" s="2"/>
      <c r="O31" s="2"/>
      <c r="P31" s="2"/>
      <c r="Q31" s="2"/>
      <c r="R31" s="2"/>
      <c r="S31" s="2"/>
      <c r="T31" s="2"/>
      <c r="U31" s="2"/>
      <c r="V31" s="2"/>
      <c r="W31" s="2"/>
      <c r="X31" s="2"/>
      <c r="Y31" s="2"/>
      <c r="Z31" s="2"/>
      <c r="AA31" s="2"/>
      <c r="AB31" s="2"/>
      <c r="AC31" s="2"/>
      <c r="AD31" s="2"/>
      <c r="AE31" s="2"/>
      <c r="AF31" s="2"/>
      <c r="AG31" s="2"/>
    </row>
    <row r="32" customFormat="false" ht="17.25" hidden="false" customHeight="false" outlineLevel="0" collapsed="false">
      <c r="A32" s="2"/>
      <c r="B32" s="79" t="s">
        <v>48</v>
      </c>
      <c r="C32" s="42" t="s">
        <v>28</v>
      </c>
      <c r="D32" s="48" t="s">
        <v>29</v>
      </c>
      <c r="E32" s="44"/>
      <c r="F32" s="45"/>
      <c r="G32" s="80" t="s">
        <v>48</v>
      </c>
      <c r="H32" s="81" t="s">
        <v>49</v>
      </c>
      <c r="I32" s="48" t="s">
        <v>31</v>
      </c>
      <c r="J32" s="26"/>
      <c r="K32" s="39" t="str">
        <f aca="false">IF(AND(OR(I33='(Betriebsstoff- &amp; Anlagendaten)'!$B$136,I33='(Betriebsstoff- &amp; Anlagendaten)'!B163),I32='(Betriebsstoff- &amp; Anlagendaten)'!$B$158),"Vorsicht: Niedertemperaturkessel sind als Neuanlagen nicht mehr zulässig","")</f>
        <v/>
      </c>
      <c r="L32" s="2"/>
      <c r="M32" s="4"/>
      <c r="N32" s="4"/>
      <c r="O32" s="2"/>
      <c r="P32" s="2"/>
      <c r="Q32" s="2"/>
      <c r="R32" s="2"/>
      <c r="S32" s="2"/>
      <c r="T32" s="2"/>
      <c r="U32" s="2"/>
      <c r="V32" s="2"/>
      <c r="W32" s="2"/>
      <c r="X32" s="2"/>
      <c r="Y32" s="2"/>
      <c r="Z32" s="2"/>
      <c r="AA32" s="2"/>
      <c r="AB32" s="2"/>
      <c r="AC32" s="2"/>
      <c r="AD32" s="2"/>
      <c r="AE32" s="2"/>
      <c r="AF32" s="2"/>
      <c r="AG32" s="2"/>
    </row>
    <row r="33" customFormat="false" ht="17.25" hidden="false" customHeight="false" outlineLevel="0" collapsed="false">
      <c r="A33" s="2"/>
      <c r="B33" s="24"/>
      <c r="C33" s="49" t="s">
        <v>32</v>
      </c>
      <c r="D33" s="82" t="str">
        <f aca="false">'(Rechner)'!I7</f>
        <v>nichts</v>
      </c>
      <c r="E33" s="51"/>
      <c r="F33" s="2"/>
      <c r="G33" s="89"/>
      <c r="H33" s="49" t="s">
        <v>28</v>
      </c>
      <c r="I33" s="54" t="s">
        <v>29</v>
      </c>
      <c r="J33" s="55"/>
      <c r="L33" s="2"/>
      <c r="M33" s="2"/>
      <c r="N33" s="2"/>
      <c r="O33" s="2"/>
      <c r="P33" s="2"/>
      <c r="Q33" s="2"/>
      <c r="R33" s="2"/>
      <c r="S33" s="2"/>
      <c r="T33" s="2"/>
      <c r="U33" s="2"/>
      <c r="V33" s="2"/>
      <c r="W33" s="2"/>
      <c r="X33" s="2"/>
      <c r="Y33" s="2"/>
      <c r="Z33" s="2"/>
      <c r="AA33" s="2"/>
      <c r="AB33" s="2"/>
      <c r="AC33" s="2"/>
      <c r="AD33" s="2"/>
      <c r="AE33" s="2"/>
      <c r="AF33" s="2"/>
      <c r="AG33" s="2"/>
    </row>
    <row r="34" customFormat="false" ht="17.25" hidden="false" customHeight="false" outlineLevel="0" collapsed="false">
      <c r="A34" s="2"/>
      <c r="B34" s="24"/>
      <c r="C34" s="56" t="str">
        <f aca="false">IF(D32='(Betriebsstoff- &amp; Anlagendaten)'!$B$133,"",IF(D32='(Betriebsstoff- &amp; Anlagendaten)'!$B$148,"Kollektorfläche","Verbrauch pro Jahr"))</f>
        <v/>
      </c>
      <c r="D34" s="84"/>
      <c r="E34" s="58" t="n">
        <f aca="false">VLOOKUP(D33,'(Betriebsstoff- &amp; Anlagendaten)'!C$28:J$43,2,0)</f>
        <v>0</v>
      </c>
      <c r="F34" s="2"/>
      <c r="G34" s="89"/>
      <c r="H34" s="49" t="s">
        <v>33</v>
      </c>
      <c r="I34" s="82" t="str">
        <f aca="false">'(Rechner)'!Q7</f>
        <v>nichts</v>
      </c>
      <c r="J34" s="26"/>
      <c r="K34" s="60"/>
      <c r="L34" s="2"/>
      <c r="M34" s="2"/>
      <c r="N34" s="2"/>
      <c r="O34" s="2"/>
      <c r="P34" s="2"/>
      <c r="Q34" s="2"/>
      <c r="R34" s="2"/>
      <c r="S34" s="2"/>
      <c r="T34" s="2"/>
      <c r="U34" s="2"/>
      <c r="V34" s="2"/>
      <c r="W34" s="2"/>
      <c r="X34" s="2"/>
      <c r="Y34" s="2"/>
      <c r="Z34" s="2"/>
      <c r="AA34" s="2"/>
      <c r="AB34" s="2"/>
      <c r="AC34" s="2"/>
      <c r="AD34" s="2"/>
      <c r="AE34" s="2"/>
      <c r="AF34" s="2"/>
      <c r="AG34" s="2"/>
    </row>
    <row r="35" customFormat="false" ht="17.25" hidden="false" customHeight="false" outlineLevel="0" collapsed="false">
      <c r="A35" s="2"/>
      <c r="B35" s="24"/>
      <c r="C35" s="61" t="s">
        <v>34</v>
      </c>
      <c r="D35" s="64"/>
      <c r="E35" s="63" t="s">
        <v>35</v>
      </c>
      <c r="F35" s="2"/>
      <c r="G35" s="89"/>
      <c r="H35" s="49" t="s">
        <v>36</v>
      </c>
      <c r="I35" s="64"/>
      <c r="J35" s="26" t="s">
        <v>37</v>
      </c>
      <c r="K35" s="65" t="str">
        <f aca="false">IF('(Rechner)'!$S$11&gt;100,"Summe über 100%!",IF(AND(I32='(Betriebsstoff- &amp; Anlagendaten)'!$B$157,I35&gt;D37),"Vorsicht: Höherer Anteil als bisher",""))</f>
        <v/>
      </c>
      <c r="L35" s="2"/>
      <c r="M35" s="2"/>
      <c r="N35" s="2"/>
      <c r="O35" s="2"/>
      <c r="P35" s="2"/>
      <c r="Q35" s="2"/>
      <c r="R35" s="2"/>
      <c r="S35" s="2"/>
      <c r="T35" s="2"/>
      <c r="U35" s="2"/>
      <c r="V35" s="2"/>
      <c r="W35" s="2"/>
      <c r="X35" s="2"/>
      <c r="Y35" s="2"/>
      <c r="Z35" s="2"/>
      <c r="AA35" s="2"/>
      <c r="AB35" s="2"/>
      <c r="AC35" s="2"/>
      <c r="AD35" s="2"/>
      <c r="AE35" s="2"/>
      <c r="AF35" s="2"/>
      <c r="AG35" s="2"/>
    </row>
    <row r="36" customFormat="false" ht="17.25" hidden="false" customHeight="false" outlineLevel="0" collapsed="false">
      <c r="A36" s="2"/>
      <c r="B36" s="24"/>
      <c r="C36" s="49" t="s">
        <v>38</v>
      </c>
      <c r="D36" s="64"/>
      <c r="E36" s="51"/>
      <c r="F36" s="2"/>
      <c r="G36" s="89"/>
      <c r="H36" s="85" t="s">
        <v>39</v>
      </c>
      <c r="I36" s="67"/>
      <c r="J36" s="55"/>
      <c r="K36" s="38"/>
      <c r="L36" s="2"/>
      <c r="M36" s="2"/>
      <c r="N36" s="2"/>
      <c r="O36" s="2"/>
      <c r="P36" s="2"/>
      <c r="Q36" s="2"/>
      <c r="R36" s="2"/>
      <c r="S36" s="2"/>
      <c r="T36" s="2"/>
      <c r="U36" s="2"/>
      <c r="V36" s="2"/>
      <c r="W36" s="2"/>
      <c r="X36" s="2"/>
      <c r="Y36" s="2"/>
      <c r="Z36" s="2"/>
      <c r="AA36" s="2"/>
      <c r="AB36" s="2"/>
      <c r="AC36" s="2"/>
      <c r="AD36" s="2"/>
      <c r="AE36" s="2"/>
      <c r="AF36" s="2"/>
      <c r="AG36" s="2"/>
    </row>
    <row r="37" customFormat="false" ht="17.25" hidden="false" customHeight="false" outlineLevel="0" collapsed="false">
      <c r="A37" s="2"/>
      <c r="B37" s="24"/>
      <c r="C37" s="68" t="s">
        <v>40</v>
      </c>
      <c r="D37" s="86" t="n">
        <f aca="false">'(Rechner)'!I25</f>
        <v>0</v>
      </c>
      <c r="E37" s="70" t="s">
        <v>37</v>
      </c>
      <c r="F37" s="88"/>
      <c r="G37" s="90"/>
      <c r="H37" s="68" t="s">
        <v>41</v>
      </c>
      <c r="I37" s="73"/>
      <c r="J37" s="28" t="s">
        <v>42</v>
      </c>
      <c r="K37" s="38"/>
      <c r="L37" s="2"/>
      <c r="M37" s="2"/>
      <c r="N37" s="2"/>
      <c r="O37" s="2"/>
      <c r="P37" s="2"/>
      <c r="Q37" s="2"/>
      <c r="R37" s="2"/>
      <c r="S37" s="2"/>
      <c r="T37" s="2"/>
      <c r="U37" s="2"/>
      <c r="V37" s="2"/>
      <c r="W37" s="2"/>
      <c r="X37" s="2"/>
      <c r="Y37" s="2"/>
      <c r="Z37" s="2"/>
      <c r="AA37" s="2"/>
      <c r="AB37" s="2"/>
      <c r="AC37" s="2"/>
      <c r="AD37" s="2"/>
      <c r="AE37" s="2"/>
      <c r="AF37" s="2"/>
      <c r="AG37" s="2"/>
    </row>
    <row r="38" customFormat="false" ht="16.5" hidden="false" customHeight="true" outlineLevel="0" collapsed="false">
      <c r="A38" s="2"/>
      <c r="B38" s="30"/>
      <c r="C38" s="91"/>
      <c r="D38" s="92"/>
      <c r="E38" s="93"/>
      <c r="F38" s="2"/>
      <c r="G38" s="94"/>
      <c r="H38" s="95"/>
      <c r="I38" s="95"/>
      <c r="J38" s="96"/>
      <c r="K38" s="38"/>
      <c r="L38" s="2"/>
      <c r="M38" s="2"/>
      <c r="N38" s="2"/>
      <c r="O38" s="2"/>
      <c r="P38" s="2"/>
      <c r="Q38" s="2"/>
      <c r="R38" s="2"/>
      <c r="S38" s="2"/>
      <c r="T38" s="2"/>
      <c r="U38" s="2"/>
      <c r="V38" s="2"/>
      <c r="W38" s="2"/>
      <c r="X38" s="2"/>
      <c r="Y38" s="2"/>
      <c r="Z38" s="2"/>
      <c r="AA38" s="2"/>
      <c r="AB38" s="2"/>
      <c r="AC38" s="2"/>
      <c r="AD38" s="2"/>
      <c r="AE38" s="2"/>
      <c r="AF38" s="2"/>
      <c r="AG38" s="2"/>
    </row>
    <row r="39" customFormat="false" ht="17.25" hidden="false" customHeight="false" outlineLevel="0" collapsed="false">
      <c r="A39" s="2"/>
      <c r="B39" s="2"/>
      <c r="C39" s="2"/>
      <c r="D39" s="97"/>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customFormat="false" ht="17.25" hidden="false" customHeight="false" outlineLevel="0" collapsed="false">
      <c r="A40" s="2"/>
      <c r="B40" s="2"/>
      <c r="C40" s="2"/>
      <c r="D40" s="97"/>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customFormat="false" ht="17.25" hidden="false" customHeight="false" outlineLevel="0" collapsed="false">
      <c r="A41" s="2"/>
      <c r="B41" s="2"/>
      <c r="C41" s="2"/>
      <c r="D41" s="97"/>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customFormat="false" ht="17.25" hidden="false" customHeight="false" outlineLevel="0" collapsed="false">
      <c r="A42" s="2"/>
      <c r="B42" s="2"/>
      <c r="C42" s="2"/>
      <c r="D42" s="97"/>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customFormat="false" ht="17.25" hidden="false" customHeight="false" outlineLevel="0" collapsed="false">
      <c r="A43" s="2"/>
      <c r="B43" s="2"/>
      <c r="C43" s="2"/>
      <c r="D43" s="97"/>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row>
    <row r="44" customFormat="false" ht="17.25" hidden="false" customHeight="false" outlineLevel="0" collapsed="false">
      <c r="A44" s="2"/>
      <c r="B44" s="2"/>
      <c r="C44" s="2"/>
      <c r="D44" s="97"/>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customFormat="false" ht="17.25" hidden="false" customHeight="false" outlineLevel="0" collapsed="false">
      <c r="A45" s="2"/>
      <c r="B45" s="2"/>
      <c r="C45" s="2"/>
      <c r="D45" s="97"/>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row r="46" customFormat="false" ht="17.25" hidden="false" customHeight="false" outlineLevel="0" collapsed="false">
      <c r="A46" s="2"/>
      <c r="B46" s="2"/>
      <c r="C46" s="2"/>
      <c r="D46" s="97"/>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row>
    <row r="47" customFormat="false" ht="17.25" hidden="false" customHeight="false" outlineLevel="0" collapsed="false">
      <c r="A47" s="2"/>
      <c r="B47" s="2"/>
      <c r="C47" s="2"/>
      <c r="D47" s="97"/>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row>
    <row r="48" customFormat="false" ht="17.25" hidden="false" customHeight="false" outlineLevel="0" collapsed="false">
      <c r="A48" s="2"/>
      <c r="B48" s="2"/>
      <c r="C48" s="2"/>
      <c r="D48" s="9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customFormat="false" ht="17.25" hidden="false" customHeight="false" outlineLevel="0" collapsed="false">
      <c r="A49" s="2"/>
      <c r="B49" s="2"/>
      <c r="C49" s="2"/>
      <c r="D49" s="97"/>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customFormat="false" ht="17.25" hidden="false" customHeight="false" outlineLevel="0" collapsed="false">
      <c r="A50" s="2"/>
      <c r="B50" s="2"/>
      <c r="C50" s="2"/>
      <c r="D50" s="97"/>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customFormat="false" ht="17.25" hidden="false" customHeight="false" outlineLevel="0" collapsed="false">
      <c r="A51" s="2"/>
      <c r="B51" s="2"/>
      <c r="C51" s="2"/>
      <c r="D51" s="97"/>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customFormat="false" ht="17.25" hidden="false" customHeight="false" outlineLevel="0" collapsed="false">
      <c r="A52" s="2"/>
      <c r="B52" s="2"/>
      <c r="C52" s="2"/>
      <c r="D52" s="97"/>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customFormat="false" ht="17.25" hidden="false" customHeight="false" outlineLevel="0" collapsed="false">
      <c r="A53" s="2"/>
      <c r="B53" s="2"/>
      <c r="C53" s="2"/>
      <c r="D53" s="97"/>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customFormat="false" ht="17.25" hidden="false" customHeight="false" outlineLevel="0" collapsed="false">
      <c r="A54" s="2"/>
      <c r="B54" s="2"/>
      <c r="C54" s="2"/>
      <c r="D54" s="97"/>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customFormat="false" ht="17.25" hidden="false" customHeight="false" outlineLevel="0" collapsed="false">
      <c r="A55" s="2"/>
      <c r="B55" s="2"/>
      <c r="C55" s="2"/>
      <c r="D55" s="97"/>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customFormat="false" ht="17.25" hidden="false" customHeight="false" outlineLevel="0" collapsed="false">
      <c r="A56" s="2"/>
      <c r="B56" s="2"/>
      <c r="C56" s="2"/>
      <c r="D56" s="97"/>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customFormat="false" ht="17.25" hidden="false" customHeight="false" outlineLevel="0" collapsed="false">
      <c r="A57" s="2"/>
      <c r="B57" s="2"/>
      <c r="C57" s="2"/>
      <c r="D57" s="97"/>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customFormat="false" ht="17.25" hidden="false" customHeight="false" outlineLevel="0" collapsed="false">
      <c r="A58" s="2"/>
      <c r="B58" s="2"/>
      <c r="C58" s="2"/>
      <c r="D58" s="97"/>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sheetData>
  <sheetProtection sheet="true" password="cc5a" objects="true" scenarios="true" selectLockedCells="true"/>
  <mergeCells count="2">
    <mergeCell ref="B3:E3"/>
    <mergeCell ref="G3:J3"/>
  </mergeCells>
  <dataValidations count="2">
    <dataValidation allowBlank="true" errorStyle="stop" operator="between" showDropDown="false" showErrorMessage="true" showInputMessage="true" sqref="D9 I10 D18 I19 D25 I26 D32 I33" type="list">
      <formula1>'(Betriebsstoff- &amp; Anlagendaten)'!$B$133:$B$153</formula1>
      <formula2>0</formula2>
    </dataValidation>
    <dataValidation allowBlank="true" errorStyle="stop" operator="between" showDropDown="false" showErrorMessage="true" showInputMessage="true" sqref="I9 I18 I25 I32" type="list">
      <formula1>'(Betriebsstoff- &amp; Anlagendaten)'!$B$156:$B$158</formula1>
      <formula2>0</formula2>
    </dataValidation>
  </dataValidation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2" id="{D6105970-8F15-4F6E-BDE7-B9A1E8D2BB27}">
            <xm:f>$I$9='(Betriebsstoff- &amp; Anlagendaten)'!$B$157</xm:f>
            <x14:dxf>
              <font>
                <strike val="0"/>
                <color rgb="FFFFFFFF"/>
              </font>
              <fill>
                <patternFill>
                  <bgColor theme="0"/>
                </patternFill>
              </fill>
            </x14:dxf>
          </x14:cfRule>
          <xm:sqref>H10:I11</xm:sqref>
        </x14:conditionalFormatting>
        <x14:conditionalFormatting xmlns:xm="http://schemas.microsoft.com/office/excel/2006/main">
          <x14:cfRule type="expression" priority="3" id="{E3624049-7E29-4773-908E-17A38CD633D0}">
            <xm:f>$D$18='(Betriebsstoff- &amp; Anlagendaten)'!$B$133</xm:f>
            <x14:dxf>
              <font>
                <color rgb="FFFFFFFF"/>
              </font>
              <fill>
                <patternFill>
                  <bgColor theme="0"/>
                </patternFill>
              </fill>
            </x14:dxf>
          </x14:cfRule>
          <xm:sqref>H18:I18</xm:sqref>
        </x14:conditionalFormatting>
        <x14:conditionalFormatting xmlns:xm="http://schemas.microsoft.com/office/excel/2006/main">
          <x14:cfRule type="expression" priority="4" id="{72741137-937A-45B2-9F57-6786E1A49815}">
            <xm:f>$I$18='(Betriebsstoff- &amp; Anlagendaten)'!$B$157</xm:f>
            <x14:dxf>
              <font>
                <color rgb="FFFFFFFF"/>
              </font>
              <fill>
                <patternFill>
                  <bgColor theme="0"/>
                </patternFill>
              </fill>
            </x14:dxf>
          </x14:cfRule>
          <xm:sqref>H19:I20</xm:sqref>
        </x14:conditionalFormatting>
        <x14:conditionalFormatting xmlns:xm="http://schemas.microsoft.com/office/excel/2006/main">
          <x14:cfRule type="expression" priority="5" id="{7E9A51DF-384B-4225-9A54-69E417F96629}">
            <xm:f>$D$25='(Betriebsstoff- &amp; Anlagendaten)'!$B$133</xm:f>
            <x14:dxf>
              <font>
                <color rgb="FFFFFFFF"/>
              </font>
              <fill>
                <patternFill>
                  <bgColor theme="0"/>
                </patternFill>
              </fill>
            </x14:dxf>
          </x14:cfRule>
          <xm:sqref>H25:I25</xm:sqref>
        </x14:conditionalFormatting>
        <x14:conditionalFormatting xmlns:xm="http://schemas.microsoft.com/office/excel/2006/main">
          <x14:cfRule type="expression" priority="6" id="{B320167A-C7B4-4AD1-9D8D-F8D3572970AC}">
            <xm:f>$I$25='(Betriebsstoff- &amp; Anlagendaten)'!$B$157</xm:f>
            <x14:dxf>
              <font>
                <color rgb="FFFFFFFF"/>
              </font>
              <fill>
                <patternFill>
                  <bgColor theme="0"/>
                </patternFill>
              </fill>
            </x14:dxf>
          </x14:cfRule>
          <xm:sqref>H26:I27</xm:sqref>
        </x14:conditionalFormatting>
        <x14:conditionalFormatting xmlns:xm="http://schemas.microsoft.com/office/excel/2006/main">
          <x14:cfRule type="expression" priority="7" id="{346FCC1C-BC17-40A5-816B-59143246D33D}">
            <xm:f>$D$32='(Betriebsstoff- &amp; Anlagendaten)'!$B$133</xm:f>
            <x14:dxf>
              <font>
                <color rgb="FFFFFFFF"/>
              </font>
              <fill>
                <patternFill>
                  <bgColor theme="0"/>
                </patternFill>
              </fill>
            </x14:dxf>
          </x14:cfRule>
          <xm:sqref>H32:I32</xm:sqref>
        </x14:conditionalFormatting>
        <x14:conditionalFormatting xmlns:xm="http://schemas.microsoft.com/office/excel/2006/main">
          <x14:cfRule type="expression" priority="8" id="{22EDFE9B-9EA9-41B0-9020-A06210BB69ED}">
            <xm:f>$I$32='(Betriebsstoff- &amp; Anlagendaten)'!$B$157</xm:f>
            <x14:dxf>
              <font>
                <color rgb="FFFFFFFF"/>
              </font>
              <fill>
                <patternFill>
                  <bgColor theme="0"/>
                </patternFill>
              </fill>
            </x14:dxf>
          </x14:cfRule>
          <xm:sqref>H33:I34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BBE33D"/>
    <pageSetUpPr fitToPage="false"/>
  </sheetPr>
  <dimension ref="A1:AB6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E9" activeCellId="0" sqref="E9"/>
    </sheetView>
  </sheetViews>
  <sheetFormatPr defaultColWidth="8.71484375" defaultRowHeight="15" zeroHeight="false" outlineLevelRow="0" outlineLevelCol="0"/>
  <cols>
    <col collapsed="false" customWidth="true" hidden="false" outlineLevel="0" max="1" min="1" style="18" width="8"/>
    <col collapsed="false" customWidth="true" hidden="false" outlineLevel="0" max="2" min="2" style="18" width="3.15"/>
    <col collapsed="false" customWidth="true" hidden="false" outlineLevel="0" max="3" min="3" style="18" width="30.14"/>
    <col collapsed="false" customWidth="true" hidden="false" outlineLevel="0" max="4" min="4" style="18" width="15.85"/>
    <col collapsed="false" customWidth="true" hidden="false" outlineLevel="0" max="5" min="5" style="18" width="12.42"/>
    <col collapsed="false" customWidth="true" hidden="false" outlineLevel="0" max="6" min="6" style="18" width="6.71"/>
    <col collapsed="false" customWidth="true" hidden="false" outlineLevel="0" max="1024" min="1023" style="18" width="11.57"/>
  </cols>
  <sheetData>
    <row r="1" customFormat="false" ht="54" hidden="false" customHeight="true" outlineLevel="0" collapsed="false">
      <c r="A1" s="2"/>
      <c r="B1" s="2"/>
      <c r="C1" s="2"/>
      <c r="D1" s="3"/>
      <c r="E1" s="36"/>
      <c r="F1" s="3"/>
      <c r="G1" s="19"/>
      <c r="H1" s="19"/>
      <c r="I1" s="19"/>
      <c r="J1" s="19"/>
      <c r="K1" s="19"/>
      <c r="L1" s="19"/>
      <c r="M1" s="19"/>
      <c r="N1" s="19"/>
      <c r="O1" s="19"/>
      <c r="P1" s="19"/>
      <c r="Q1" s="19"/>
      <c r="R1" s="19"/>
      <c r="S1" s="19"/>
      <c r="T1" s="19"/>
      <c r="U1" s="19"/>
      <c r="V1" s="19"/>
      <c r="W1" s="19"/>
      <c r="X1" s="19"/>
      <c r="Y1" s="19"/>
      <c r="Z1" s="19"/>
      <c r="AA1" s="19"/>
      <c r="AB1" s="19"/>
    </row>
    <row r="2" customFormat="false" ht="27" hidden="false" customHeight="true" outlineLevel="0" collapsed="false">
      <c r="A2" s="2"/>
      <c r="B2" s="5"/>
      <c r="C2" s="5"/>
      <c r="D2" s="6"/>
      <c r="E2" s="37"/>
      <c r="F2" s="6"/>
      <c r="G2" s="19"/>
      <c r="H2" s="19"/>
      <c r="I2" s="19"/>
      <c r="J2" s="19"/>
      <c r="K2" s="19"/>
      <c r="L2" s="19"/>
      <c r="M2" s="19"/>
      <c r="N2" s="19"/>
      <c r="O2" s="19"/>
      <c r="P2" s="19"/>
      <c r="Q2" s="19"/>
      <c r="R2" s="19"/>
      <c r="S2" s="19"/>
      <c r="T2" s="19"/>
      <c r="U2" s="19"/>
      <c r="V2" s="19"/>
      <c r="W2" s="19"/>
      <c r="X2" s="19"/>
      <c r="Y2" s="19"/>
      <c r="Z2" s="19"/>
      <c r="AA2" s="19"/>
      <c r="AB2" s="19"/>
    </row>
    <row r="3" customFormat="false" ht="102" hidden="false" customHeight="true" outlineLevel="0" collapsed="false">
      <c r="A3" s="2"/>
      <c r="B3" s="7" t="s">
        <v>50</v>
      </c>
      <c r="C3" s="7"/>
      <c r="D3" s="7"/>
      <c r="E3" s="7"/>
      <c r="F3" s="7"/>
      <c r="G3" s="19"/>
      <c r="H3" s="19"/>
      <c r="I3" s="19"/>
      <c r="J3" s="19"/>
      <c r="K3" s="19"/>
      <c r="L3" s="19"/>
      <c r="M3" s="19"/>
      <c r="N3" s="19"/>
      <c r="O3" s="19"/>
      <c r="P3" s="19"/>
      <c r="Q3" s="19"/>
      <c r="R3" s="19"/>
      <c r="S3" s="19"/>
      <c r="T3" s="19"/>
      <c r="U3" s="19"/>
      <c r="V3" s="19"/>
      <c r="W3" s="19"/>
      <c r="X3" s="19"/>
      <c r="Y3" s="19"/>
      <c r="Z3" s="19"/>
      <c r="AA3" s="19"/>
      <c r="AB3" s="19"/>
    </row>
    <row r="4" customFormat="false" ht="27" hidden="false" customHeight="true" outlineLevel="0" collapsed="false">
      <c r="A4" s="2"/>
      <c r="B4" s="2"/>
      <c r="C4" s="5"/>
      <c r="D4" s="5"/>
      <c r="E4" s="6"/>
      <c r="F4" s="6"/>
      <c r="G4" s="19"/>
      <c r="H4" s="19"/>
      <c r="I4" s="19"/>
      <c r="J4" s="19"/>
      <c r="K4" s="19"/>
      <c r="L4" s="19"/>
      <c r="M4" s="19"/>
      <c r="N4" s="19"/>
      <c r="O4" s="19"/>
      <c r="P4" s="19"/>
      <c r="Q4" s="19"/>
      <c r="R4" s="19"/>
      <c r="S4" s="19"/>
      <c r="T4" s="19"/>
      <c r="U4" s="19"/>
      <c r="V4" s="19"/>
      <c r="W4" s="19"/>
      <c r="X4" s="19"/>
      <c r="Y4" s="19"/>
      <c r="Z4" s="19"/>
      <c r="AA4" s="19"/>
      <c r="AB4" s="19"/>
    </row>
    <row r="5" customFormat="false" ht="15.75" hidden="false" customHeight="false" outlineLevel="0" collapsed="false">
      <c r="B5" s="10" t="s">
        <v>51</v>
      </c>
      <c r="D5" s="5"/>
      <c r="E5" s="5"/>
      <c r="F5" s="5"/>
      <c r="G5" s="19"/>
      <c r="H5" s="19"/>
      <c r="I5" s="19"/>
      <c r="J5" s="19"/>
      <c r="K5" s="19"/>
      <c r="L5" s="19"/>
      <c r="M5" s="19"/>
      <c r="N5" s="19"/>
      <c r="O5" s="19"/>
      <c r="P5" s="19"/>
      <c r="Q5" s="19"/>
      <c r="R5" s="19"/>
      <c r="S5" s="19"/>
      <c r="T5" s="19"/>
      <c r="U5" s="19"/>
      <c r="V5" s="19"/>
      <c r="W5" s="19"/>
      <c r="X5" s="19"/>
      <c r="Y5" s="19"/>
      <c r="Z5" s="19"/>
      <c r="AA5" s="19"/>
      <c r="AB5" s="19"/>
    </row>
    <row r="6" customFormat="false" ht="15.75" hidden="false" customHeight="false" outlineLevel="0" collapsed="false">
      <c r="A6" s="19"/>
      <c r="B6" s="98"/>
      <c r="C6" s="99"/>
      <c r="D6" s="21"/>
      <c r="E6" s="21"/>
      <c r="F6" s="100"/>
      <c r="G6" s="19"/>
      <c r="H6" s="19"/>
      <c r="I6" s="19"/>
      <c r="J6" s="19"/>
      <c r="K6" s="19"/>
      <c r="L6" s="19"/>
      <c r="M6" s="19"/>
      <c r="N6" s="19"/>
      <c r="O6" s="19"/>
      <c r="P6" s="19"/>
      <c r="Q6" s="19"/>
      <c r="R6" s="19"/>
      <c r="S6" s="19"/>
      <c r="T6" s="19"/>
      <c r="U6" s="19"/>
      <c r="V6" s="19"/>
      <c r="W6" s="19"/>
      <c r="X6" s="19"/>
      <c r="Y6" s="19"/>
      <c r="Z6" s="19"/>
      <c r="AA6" s="19"/>
      <c r="AB6" s="19"/>
    </row>
    <row r="7" customFormat="false" ht="15.75" hidden="false" customHeight="false" outlineLevel="0" collapsed="false">
      <c r="A7" s="19"/>
      <c r="B7" s="101"/>
      <c r="C7" s="102" t="s">
        <v>32</v>
      </c>
      <c r="D7" s="103" t="s">
        <v>52</v>
      </c>
      <c r="E7" s="104"/>
      <c r="F7" s="105" t="s">
        <v>37</v>
      </c>
      <c r="G7" s="19"/>
      <c r="H7" s="19"/>
      <c r="I7" s="19"/>
      <c r="J7" s="19"/>
      <c r="K7" s="19"/>
      <c r="L7" s="19"/>
      <c r="M7" s="19"/>
      <c r="N7" s="19"/>
      <c r="O7" s="19"/>
      <c r="P7" s="19"/>
      <c r="Q7" s="19"/>
      <c r="R7" s="19"/>
      <c r="S7" s="19"/>
      <c r="T7" s="19"/>
      <c r="U7" s="19"/>
      <c r="V7" s="19"/>
      <c r="W7" s="19"/>
      <c r="X7" s="19"/>
      <c r="Y7" s="19"/>
      <c r="Z7" s="19"/>
      <c r="AA7" s="19"/>
      <c r="AB7" s="19"/>
    </row>
    <row r="8" customFormat="false" ht="15.75" hidden="false" customHeight="false" outlineLevel="0" collapsed="false">
      <c r="A8" s="19"/>
      <c r="B8" s="101"/>
      <c r="C8" s="106" t="s">
        <v>53</v>
      </c>
      <c r="D8" s="66"/>
      <c r="E8" s="107"/>
      <c r="F8" s="105"/>
      <c r="G8" s="19"/>
      <c r="H8" s="19"/>
      <c r="I8" s="19"/>
      <c r="J8" s="19"/>
      <c r="K8" s="19"/>
      <c r="L8" s="19"/>
      <c r="M8" s="19"/>
      <c r="N8" s="19"/>
      <c r="O8" s="19"/>
      <c r="P8" s="19"/>
      <c r="Q8" s="19"/>
      <c r="R8" s="19"/>
      <c r="S8" s="19"/>
      <c r="T8" s="19"/>
      <c r="U8" s="19"/>
      <c r="V8" s="19"/>
      <c r="W8" s="19"/>
      <c r="X8" s="19"/>
      <c r="Y8" s="19"/>
      <c r="Z8" s="19"/>
      <c r="AA8" s="19"/>
      <c r="AB8" s="19"/>
    </row>
    <row r="9" customFormat="false" ht="15.75" hidden="false" customHeight="false" outlineLevel="0" collapsed="false">
      <c r="A9" s="19"/>
      <c r="B9" s="101"/>
      <c r="C9" s="102" t="s">
        <v>54</v>
      </c>
      <c r="D9" s="103" t="s">
        <v>52</v>
      </c>
      <c r="E9" s="104"/>
      <c r="F9" s="105" t="s">
        <v>37</v>
      </c>
      <c r="G9" s="19"/>
      <c r="H9" s="19"/>
      <c r="I9" s="19"/>
      <c r="J9" s="19"/>
      <c r="K9" s="19"/>
      <c r="L9" s="19"/>
      <c r="M9" s="19"/>
      <c r="N9" s="19"/>
      <c r="O9" s="19"/>
      <c r="P9" s="19"/>
      <c r="Q9" s="19"/>
      <c r="R9" s="19"/>
      <c r="S9" s="19"/>
      <c r="T9" s="19"/>
      <c r="U9" s="19"/>
      <c r="V9" s="19"/>
      <c r="W9" s="19"/>
      <c r="X9" s="19"/>
      <c r="Y9" s="19"/>
      <c r="Z9" s="19"/>
      <c r="AA9" s="19"/>
      <c r="AB9" s="19"/>
    </row>
    <row r="10" customFormat="false" ht="15.75" hidden="false" customHeight="false" outlineLevel="0" collapsed="false">
      <c r="A10" s="19"/>
      <c r="B10" s="101"/>
      <c r="C10" s="102" t="s">
        <v>55</v>
      </c>
      <c r="D10" s="103" t="s">
        <v>52</v>
      </c>
      <c r="E10" s="104"/>
      <c r="F10" s="105" t="s">
        <v>37</v>
      </c>
      <c r="G10" s="19"/>
      <c r="H10" s="19"/>
      <c r="I10" s="19"/>
      <c r="J10" s="19"/>
      <c r="K10" s="19"/>
      <c r="L10" s="19"/>
      <c r="M10" s="19"/>
      <c r="N10" s="19"/>
      <c r="O10" s="19"/>
      <c r="P10" s="19"/>
      <c r="Q10" s="19"/>
      <c r="R10" s="19"/>
      <c r="S10" s="19"/>
      <c r="T10" s="19"/>
      <c r="U10" s="19"/>
      <c r="V10" s="19"/>
      <c r="W10" s="19"/>
      <c r="X10" s="19"/>
      <c r="Y10" s="19"/>
      <c r="Z10" s="19"/>
      <c r="AA10" s="19"/>
      <c r="AB10" s="19"/>
    </row>
    <row r="11" customFormat="false" ht="15.75" hidden="false" customHeight="false" outlineLevel="0" collapsed="false">
      <c r="A11" s="19"/>
      <c r="B11" s="101"/>
      <c r="C11" s="19"/>
      <c r="D11" s="5"/>
      <c r="E11" s="107"/>
      <c r="F11" s="105"/>
      <c r="G11" s="19"/>
      <c r="H11" s="19"/>
      <c r="I11" s="19"/>
      <c r="J11" s="19"/>
      <c r="K11" s="19"/>
      <c r="L11" s="19"/>
      <c r="M11" s="19"/>
      <c r="N11" s="19"/>
      <c r="O11" s="19"/>
      <c r="P11" s="19"/>
      <c r="Q11" s="19"/>
      <c r="R11" s="19"/>
      <c r="S11" s="19"/>
      <c r="T11" s="19"/>
      <c r="U11" s="19"/>
      <c r="V11" s="19"/>
      <c r="W11" s="19"/>
      <c r="X11" s="19"/>
      <c r="Y11" s="19"/>
      <c r="Z11" s="19"/>
      <c r="AA11" s="19"/>
      <c r="AB11" s="19"/>
    </row>
    <row r="12" customFormat="false" ht="15.75" hidden="false" customHeight="false" outlineLevel="0" collapsed="false">
      <c r="A12" s="19"/>
      <c r="B12" s="101"/>
      <c r="C12" s="20" t="s">
        <v>56</v>
      </c>
      <c r="D12" s="108"/>
      <c r="E12" s="109"/>
      <c r="F12" s="28" t="s">
        <v>57</v>
      </c>
      <c r="G12" s="19"/>
      <c r="H12" s="19"/>
      <c r="I12" s="19"/>
      <c r="J12" s="19"/>
      <c r="K12" s="19"/>
      <c r="L12" s="19"/>
      <c r="M12" s="19"/>
      <c r="N12" s="19"/>
      <c r="O12" s="19"/>
      <c r="P12" s="19"/>
      <c r="Q12" s="19"/>
      <c r="R12" s="19"/>
      <c r="S12" s="19"/>
      <c r="T12" s="19"/>
      <c r="U12" s="19"/>
      <c r="V12" s="19"/>
      <c r="W12" s="19"/>
      <c r="X12" s="19"/>
      <c r="Y12" s="19"/>
      <c r="Z12" s="19"/>
      <c r="AA12" s="19"/>
      <c r="AB12" s="19"/>
    </row>
    <row r="13" customFormat="false" ht="15.75" hidden="false" customHeight="false" outlineLevel="0" collapsed="false">
      <c r="A13" s="19"/>
      <c r="B13" s="101"/>
      <c r="C13" s="110" t="s">
        <v>58</v>
      </c>
      <c r="D13" s="111"/>
      <c r="E13" s="112"/>
      <c r="F13" s="28" t="s">
        <v>59</v>
      </c>
      <c r="G13" s="19"/>
      <c r="H13" s="19"/>
      <c r="I13" s="19"/>
      <c r="J13" s="19"/>
      <c r="K13" s="19"/>
      <c r="L13" s="19"/>
      <c r="M13" s="19"/>
      <c r="N13" s="19"/>
      <c r="O13" s="19"/>
      <c r="P13" s="19"/>
      <c r="Q13" s="19"/>
      <c r="R13" s="19"/>
      <c r="S13" s="19"/>
      <c r="T13" s="19"/>
      <c r="U13" s="19"/>
      <c r="V13" s="19"/>
      <c r="W13" s="19"/>
      <c r="X13" s="19"/>
      <c r="Y13" s="19"/>
      <c r="Z13" s="19"/>
      <c r="AA13" s="19"/>
      <c r="AB13" s="19"/>
    </row>
    <row r="14" customFormat="false" ht="15" hidden="false" customHeight="false" outlineLevel="0" collapsed="false">
      <c r="A14" s="19"/>
      <c r="B14" s="113"/>
      <c r="C14" s="114"/>
      <c r="D14" s="114"/>
      <c r="E14" s="114"/>
      <c r="F14" s="115"/>
      <c r="G14" s="19"/>
      <c r="H14" s="19"/>
      <c r="I14" s="19"/>
      <c r="J14" s="19"/>
      <c r="K14" s="19"/>
      <c r="L14" s="19"/>
      <c r="M14" s="19"/>
      <c r="N14" s="19"/>
      <c r="O14" s="19"/>
      <c r="P14" s="19"/>
      <c r="Q14" s="19"/>
      <c r="R14" s="19"/>
      <c r="S14" s="19"/>
      <c r="T14" s="19"/>
      <c r="U14" s="19"/>
      <c r="V14" s="19"/>
      <c r="W14" s="19"/>
      <c r="X14" s="19"/>
      <c r="Y14" s="19"/>
      <c r="Z14" s="19"/>
      <c r="AA14" s="19"/>
      <c r="AB14" s="19"/>
    </row>
    <row r="15" customFormat="false" ht="15" hidden="false" customHeight="false" outlineLevel="0" collapsed="false">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row>
    <row r="16" customFormat="false" ht="15" hidden="false" customHeight="false" outlineLevel="0" collapsed="false">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row>
    <row r="17" customFormat="false" ht="15" hidden="false" customHeight="false" outlineLevel="0" collapsed="false">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row>
    <row r="18" customFormat="false" ht="15" hidden="false" customHeight="false" outlineLevel="0" collapsed="false">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row>
    <row r="19" customFormat="false" ht="15" hidden="false" customHeight="false" outlineLevel="0" collapsed="false">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row>
    <row r="20" customFormat="false" ht="15" hidden="false" customHeight="false" outlineLevel="0" collapsed="false">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row>
    <row r="21" customFormat="false" ht="15" hidden="false" customHeight="false" outlineLevel="0" collapsed="false">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row>
    <row r="22" customFormat="false" ht="15" hidden="false" customHeight="false" outlineLevel="0" collapsed="false">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row>
    <row r="23" customFormat="false" ht="15" hidden="false" customHeight="false" outlineLevel="0" collapsed="false">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row>
    <row r="24" customFormat="false" ht="15" hidden="false" customHeight="false" outlineLevel="0" collapsed="false">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row>
    <row r="25" customFormat="false" ht="15" hidden="false" customHeight="false" outlineLevel="0" collapsed="false">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row>
    <row r="26" customFormat="false" ht="15" hidden="false" customHeight="false" outlineLevel="0" collapsed="false">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customFormat="false" ht="15" hidden="false" customHeight="false" outlineLevel="0" collapsed="false">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row>
    <row r="28" customFormat="false" ht="15" hidden="false" customHeight="false" outlineLevel="0" collapsed="false">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row>
    <row r="29" customFormat="false" ht="15" hidden="false" customHeight="false" outlineLevel="0" collapsed="false">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row>
    <row r="30" customFormat="false" ht="15" hidden="false" customHeight="false" outlineLevel="0" collapsed="false">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row>
    <row r="31" customFormat="false" ht="15" hidden="false" customHeight="false" outlineLevel="0" collapsed="false">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row>
    <row r="32" customFormat="false" ht="15" hidden="false" customHeight="false" outlineLevel="0" collapsed="false">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row>
    <row r="33" customFormat="false" ht="15" hidden="false" customHeight="false" outlineLevel="0" collapsed="false">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row>
    <row r="34" customFormat="false" ht="15" hidden="false" customHeight="false" outlineLevel="0" collapsed="false">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row>
    <row r="35" customFormat="false" ht="15" hidden="false" customHeight="false" outlineLevel="0" collapsed="false">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row>
    <row r="36" customFormat="false" ht="15" hidden="false" customHeight="false" outlineLevel="0" collapsed="false">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row>
    <row r="37" customFormat="false" ht="15" hidden="false" customHeight="false" outlineLevel="0" collapsed="false">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row>
    <row r="38" customFormat="false" ht="15" hidden="false" customHeight="false" outlineLevel="0" collapsed="false">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row>
    <row r="39" customFormat="false" ht="15" hidden="false" customHeight="false" outlineLevel="0" collapsed="false">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row>
    <row r="40" customFormat="false" ht="15" hidden="false" customHeight="false" outlineLevel="0" collapsed="false">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row>
    <row r="41" customFormat="false" ht="15" hidden="false" customHeight="false" outlineLevel="0" collapsed="false">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row>
    <row r="42" customFormat="false" ht="15" hidden="false" customHeight="false" outlineLevel="0" collapsed="false">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row>
    <row r="43" customFormat="false" ht="15" hidden="false" customHeight="false" outlineLevel="0" collapsed="false">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customFormat="false" ht="15" hidden="false" customHeight="false" outlineLevel="0" collapsed="false">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customFormat="false" ht="15" hidden="false" customHeight="false" outlineLevel="0" collapsed="false">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row>
    <row r="46" customFormat="false" ht="15" hidden="false" customHeight="false" outlineLevel="0" collapsed="false">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row>
    <row r="47" customFormat="false" ht="15" hidden="false" customHeight="false" outlineLevel="0" collapsed="false">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row>
    <row r="48" customFormat="false" ht="15" hidden="false" customHeight="false" outlineLevel="0" collapsed="false">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row>
    <row r="49" customFormat="false" ht="15" hidden="false" customHeight="false" outlineLevel="0" collapsed="false">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row>
    <row r="50" customFormat="false" ht="15" hidden="false" customHeight="false" outlineLevel="0" collapsed="false">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row>
    <row r="51" customFormat="false" ht="15" hidden="false" customHeight="false" outlineLevel="0" collapsed="false">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customFormat="false" ht="15" hidden="false" customHeight="false" outlineLevel="0" collapsed="false">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customFormat="false" ht="15" hidden="false" customHeight="false" outlineLevel="0" collapsed="false">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customFormat="false" ht="15" hidden="false" customHeight="false" outlineLevel="0" collapsed="false">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customFormat="false" ht="15" hidden="false" customHeight="false" outlineLevel="0" collapsed="false">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row>
    <row r="56" customFormat="false" ht="15" hidden="false" customHeight="false" outlineLevel="0" collapsed="false">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customFormat="false" ht="15" hidden="false" customHeight="false" outlineLevel="0" collapsed="false">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customFormat="false" ht="15" hidden="false" customHeight="false" outlineLevel="0" collapsed="false">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customFormat="false" ht="15" hidden="false" customHeight="false" outlineLevel="0" collapsed="false">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customFormat="false" ht="15" hidden="false" customHeight="false" outlineLevel="0" collapsed="false">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customFormat="false" ht="15" hidden="false" customHeight="false" outlineLevel="0" collapsed="false">
      <c r="G61" s="19"/>
      <c r="H61" s="19"/>
      <c r="I61" s="19"/>
      <c r="J61" s="19"/>
      <c r="K61" s="19"/>
      <c r="L61" s="19"/>
      <c r="M61" s="19"/>
      <c r="N61" s="19"/>
      <c r="O61" s="19"/>
      <c r="P61" s="19"/>
      <c r="Q61" s="19"/>
      <c r="R61" s="19"/>
      <c r="S61" s="19"/>
      <c r="T61" s="19"/>
      <c r="U61" s="19"/>
      <c r="V61" s="19"/>
      <c r="W61" s="19"/>
      <c r="X61" s="19"/>
      <c r="Y61" s="19"/>
      <c r="Z61" s="19"/>
      <c r="AA61" s="19"/>
      <c r="AB61" s="19"/>
    </row>
  </sheetData>
  <sheetProtection sheet="true" password="cc5a" objects="true" scenarios="true" selectLockedCells="true"/>
  <mergeCells count="1">
    <mergeCell ref="B3:F3"/>
  </mergeCells>
  <dataValidations count="3">
    <dataValidation allowBlank="true" errorStyle="stop" operator="between" showDropDown="false" showErrorMessage="true" showInputMessage="true" sqref="D8" type="none">
      <formula1>'(Energiepreise)'!$E$5:$E$20</formula1>
      <formula2>0</formula2>
    </dataValidation>
    <dataValidation allowBlank="true" errorStyle="stop" operator="between" showDropDown="false" showErrorMessage="true" showInputMessage="true" sqref="D11" type="list">
      <formula1>'(Energiepreise)'!$E$5:$E$20</formula1>
      <formula2>0</formula2>
    </dataValidation>
    <dataValidation allowBlank="true" errorStyle="stop" operator="between" showDropDown="false" showErrorMessage="true" showInputMessage="true" sqref="D7 D9:D10" type="list">
      <formula1>'(Betriebsstoff- &amp; Anlagendaten)'!$B$5:$B$19</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Roman,Standard"&amp;12&amp;A</oddHeader>
    <oddFooter>&amp;C&amp;"Times New Roman,Standard"&amp;12Seite &amp;P</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BBE33D"/>
    <pageSetUpPr fitToPage="false"/>
  </sheetPr>
  <dimension ref="A1:R49"/>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selection pane="topLeft" activeCell="E20" activeCellId="0" sqref="E20"/>
    </sheetView>
  </sheetViews>
  <sheetFormatPr defaultColWidth="11.43359375" defaultRowHeight="16.5" zeroHeight="false" outlineLevelRow="0" outlineLevelCol="0"/>
  <cols>
    <col collapsed="false" customWidth="true" hidden="false" outlineLevel="0" max="1" min="1" style="1" width="7.42"/>
    <col collapsed="false" customWidth="true" hidden="false" outlineLevel="0" max="2" min="2" style="1" width="2.86"/>
    <col collapsed="false" customWidth="true" hidden="false" outlineLevel="0" max="3" min="3" style="1" width="30.71"/>
    <col collapsed="false" customWidth="false" hidden="false" outlineLevel="0" max="16384" min="4" style="1" width="11.43"/>
  </cols>
  <sheetData>
    <row r="1" customFormat="false" ht="62.25" hidden="false" customHeight="true" outlineLevel="0" collapsed="false">
      <c r="A1" s="2"/>
      <c r="B1" s="2"/>
      <c r="C1" s="2"/>
      <c r="D1" s="4"/>
      <c r="E1" s="4"/>
      <c r="F1" s="4"/>
      <c r="G1" s="4"/>
      <c r="H1" s="4"/>
      <c r="I1" s="4"/>
      <c r="J1" s="4"/>
      <c r="K1" s="4"/>
      <c r="L1" s="4"/>
      <c r="M1" s="4"/>
      <c r="N1" s="4"/>
      <c r="O1" s="4"/>
      <c r="P1" s="4"/>
      <c r="Q1" s="4"/>
      <c r="R1" s="4"/>
    </row>
    <row r="2" customFormat="false" ht="17.25" hidden="false" customHeight="false" outlineLevel="0" collapsed="false">
      <c r="A2" s="2"/>
      <c r="B2" s="5"/>
      <c r="C2" s="5"/>
      <c r="D2" s="4"/>
      <c r="E2" s="4"/>
      <c r="F2" s="4"/>
      <c r="G2" s="4"/>
      <c r="H2" s="4"/>
      <c r="I2" s="4"/>
      <c r="J2" s="4"/>
      <c r="K2" s="4"/>
      <c r="L2" s="4"/>
      <c r="M2" s="4"/>
      <c r="N2" s="4"/>
      <c r="O2" s="4"/>
      <c r="P2" s="4"/>
      <c r="Q2" s="4"/>
      <c r="R2" s="4"/>
    </row>
    <row r="3" customFormat="false" ht="86.25" hidden="false" customHeight="true" outlineLevel="0" collapsed="false">
      <c r="B3" s="7" t="s">
        <v>60</v>
      </c>
      <c r="C3" s="7"/>
      <c r="D3" s="7"/>
      <c r="E3" s="7"/>
      <c r="F3" s="7"/>
      <c r="G3" s="4"/>
      <c r="H3" s="4"/>
      <c r="I3" s="4"/>
      <c r="J3" s="4"/>
      <c r="K3" s="4"/>
      <c r="L3" s="4"/>
      <c r="M3" s="4"/>
      <c r="N3" s="4"/>
      <c r="O3" s="4"/>
      <c r="P3" s="4"/>
      <c r="Q3" s="4"/>
      <c r="R3" s="4"/>
    </row>
    <row r="4" customFormat="false" ht="16.5" hidden="false" customHeight="false" outlineLevel="0" collapsed="false">
      <c r="A4" s="4"/>
      <c r="B4" s="4"/>
      <c r="C4" s="4"/>
      <c r="D4" s="4"/>
      <c r="E4" s="4"/>
      <c r="F4" s="4"/>
      <c r="G4" s="4"/>
      <c r="H4" s="4"/>
      <c r="I4" s="4"/>
      <c r="J4" s="4"/>
      <c r="K4" s="4"/>
      <c r="L4" s="4"/>
      <c r="M4" s="4"/>
      <c r="N4" s="4"/>
      <c r="O4" s="4"/>
      <c r="P4" s="4"/>
      <c r="Q4" s="4"/>
      <c r="R4" s="4"/>
    </row>
    <row r="5" customFormat="false" ht="16.5" hidden="false" customHeight="false" outlineLevel="0" collapsed="false">
      <c r="A5" s="4"/>
      <c r="B5" s="10" t="s">
        <v>61</v>
      </c>
      <c r="C5" s="4"/>
      <c r="D5" s="1" t="s">
        <v>62</v>
      </c>
      <c r="E5" s="10" t="n">
        <f aca="false">'1. Anleitung'!B5</f>
        <v>2024</v>
      </c>
      <c r="F5" s="4"/>
      <c r="G5" s="4"/>
      <c r="H5" s="4"/>
      <c r="I5" s="4"/>
      <c r="J5" s="4"/>
      <c r="K5" s="4"/>
      <c r="L5" s="4"/>
      <c r="M5" s="4"/>
      <c r="N5" s="4"/>
      <c r="O5" s="4"/>
      <c r="P5" s="4"/>
      <c r="Q5" s="4"/>
      <c r="R5" s="4"/>
    </row>
    <row r="6" customFormat="false" ht="16.5" hidden="false" customHeight="false" outlineLevel="0" collapsed="false">
      <c r="A6" s="4"/>
      <c r="B6" s="116"/>
      <c r="C6" s="77"/>
      <c r="D6" s="77"/>
      <c r="E6" s="77"/>
      <c r="F6" s="117"/>
      <c r="G6" s="4"/>
      <c r="H6" s="4"/>
      <c r="I6" s="4"/>
      <c r="J6" s="4"/>
      <c r="K6" s="4"/>
      <c r="L6" s="4"/>
      <c r="M6" s="4"/>
      <c r="N6" s="4"/>
      <c r="O6" s="4"/>
      <c r="P6" s="4"/>
      <c r="Q6" s="4"/>
      <c r="R6" s="4"/>
    </row>
    <row r="7" customFormat="false" ht="16.5" hidden="false" customHeight="false" outlineLevel="0" collapsed="false">
      <c r="A7" s="4"/>
      <c r="B7" s="118"/>
      <c r="C7" s="4"/>
      <c r="D7" s="119" t="s">
        <v>63</v>
      </c>
      <c r="E7" s="4" t="s">
        <v>64</v>
      </c>
      <c r="F7" s="55"/>
      <c r="G7" s="118"/>
      <c r="H7" s="4"/>
      <c r="I7" s="4"/>
      <c r="J7" s="4"/>
      <c r="K7" s="4"/>
      <c r="L7" s="4"/>
      <c r="M7" s="4"/>
      <c r="N7" s="4"/>
      <c r="O7" s="4"/>
      <c r="P7" s="4"/>
      <c r="Q7" s="4"/>
      <c r="R7" s="4"/>
    </row>
    <row r="8" customFormat="false" ht="16.5" hidden="false" customHeight="false" outlineLevel="0" collapsed="false">
      <c r="A8" s="4"/>
      <c r="B8" s="118"/>
      <c r="C8" s="120" t="s">
        <v>65</v>
      </c>
      <c r="D8" s="121" t="n">
        <f aca="false">HLOOKUP($E$5,'(Energiepreise)'!$I$9:$BZ$23,3)</f>
        <v>21.216</v>
      </c>
      <c r="E8" s="122"/>
      <c r="F8" s="123" t="s">
        <v>59</v>
      </c>
      <c r="G8" s="4"/>
      <c r="H8" s="4"/>
      <c r="I8" s="4"/>
      <c r="J8" s="4"/>
      <c r="K8" s="4"/>
      <c r="L8" s="4"/>
      <c r="M8" s="4"/>
      <c r="N8" s="4"/>
      <c r="O8" s="4"/>
      <c r="P8" s="4"/>
      <c r="Q8" s="4"/>
      <c r="R8" s="4"/>
    </row>
    <row r="9" customFormat="false" ht="16.5" hidden="false" customHeight="false" outlineLevel="0" collapsed="false">
      <c r="A9" s="4"/>
      <c r="B9" s="118"/>
      <c r="C9" s="120" t="s">
        <v>66</v>
      </c>
      <c r="D9" s="121" t="n">
        <f aca="false">HLOOKUP($E$5,'(Energiepreise)'!$I$9:$BZ$23,4)</f>
        <v>12.825</v>
      </c>
      <c r="E9" s="122"/>
      <c r="F9" s="123" t="s">
        <v>59</v>
      </c>
      <c r="G9" s="4"/>
      <c r="H9" s="4"/>
      <c r="I9" s="4"/>
      <c r="J9" s="4"/>
      <c r="K9" s="4"/>
      <c r="L9" s="4"/>
      <c r="M9" s="4"/>
      <c r="N9" s="4"/>
      <c r="O9" s="4"/>
      <c r="P9" s="4"/>
      <c r="Q9" s="4"/>
      <c r="R9" s="4"/>
    </row>
    <row r="10" customFormat="false" ht="16.5" hidden="false" customHeight="false" outlineLevel="0" collapsed="false">
      <c r="A10" s="4"/>
      <c r="B10" s="118"/>
      <c r="C10" s="120" t="s">
        <v>67</v>
      </c>
      <c r="D10" s="121" t="n">
        <f aca="false">HLOOKUP($E$5,'(Energiepreise)'!$I$9:$BZ$23,5)</f>
        <v>11.983</v>
      </c>
      <c r="E10" s="122"/>
      <c r="F10" s="123" t="s">
        <v>59</v>
      </c>
      <c r="G10" s="4"/>
      <c r="H10" s="4"/>
      <c r="I10" s="4"/>
      <c r="J10" s="4"/>
      <c r="K10" s="4"/>
      <c r="L10" s="4"/>
      <c r="M10" s="4"/>
      <c r="N10" s="4"/>
      <c r="O10" s="4"/>
      <c r="P10" s="4"/>
      <c r="Q10" s="4"/>
      <c r="R10" s="4"/>
    </row>
    <row r="11" customFormat="false" ht="16.5" hidden="false" customHeight="false" outlineLevel="0" collapsed="false">
      <c r="A11" s="4"/>
      <c r="B11" s="118"/>
      <c r="C11" s="120" t="s">
        <v>68</v>
      </c>
      <c r="D11" s="121" t="n">
        <f aca="false">HLOOKUP($E$5,'(Energiepreise)'!$I$9:$BZ$23,6,0)</f>
        <v>8.364</v>
      </c>
      <c r="E11" s="122"/>
      <c r="F11" s="123" t="s">
        <v>59</v>
      </c>
      <c r="G11" s="4"/>
      <c r="H11" s="4"/>
      <c r="I11" s="4"/>
      <c r="J11" s="4"/>
      <c r="K11" s="4"/>
      <c r="L11" s="4"/>
      <c r="M11" s="4"/>
      <c r="N11" s="4"/>
      <c r="O11" s="4"/>
      <c r="P11" s="4"/>
      <c r="Q11" s="4"/>
      <c r="R11" s="4"/>
    </row>
    <row r="12" customFormat="false" ht="16.5" hidden="false" customHeight="false" outlineLevel="0" collapsed="false">
      <c r="A12" s="4"/>
      <c r="B12" s="118"/>
      <c r="C12" s="120" t="s">
        <v>69</v>
      </c>
      <c r="D12" s="121" t="n">
        <f aca="false">HLOOKUP($E$5,'(Energiepreise)'!$I$9:$BZ$23,7)</f>
        <v>0</v>
      </c>
      <c r="E12" s="122"/>
      <c r="F12" s="123" t="s">
        <v>59</v>
      </c>
      <c r="G12" s="4"/>
      <c r="H12" s="4"/>
      <c r="I12" s="4"/>
      <c r="J12" s="4"/>
      <c r="K12" s="4"/>
      <c r="L12" s="4"/>
      <c r="M12" s="4"/>
      <c r="N12" s="4"/>
      <c r="O12" s="4"/>
      <c r="P12" s="4"/>
      <c r="Q12" s="4"/>
      <c r="R12" s="4"/>
    </row>
    <row r="13" customFormat="false" ht="16.5" hidden="false" customHeight="false" outlineLevel="0" collapsed="false">
      <c r="A13" s="4"/>
      <c r="B13" s="118"/>
      <c r="C13" s="120" t="s">
        <v>70</v>
      </c>
      <c r="D13" s="121" t="n">
        <f aca="false">HLOOKUP($E$5,'(Energiepreise)'!$I$9:$BZ$23,8)</f>
        <v>28.1475</v>
      </c>
      <c r="E13" s="122"/>
      <c r="F13" s="123" t="s">
        <v>59</v>
      </c>
      <c r="G13" s="4"/>
      <c r="H13" s="4"/>
      <c r="I13" s="4"/>
      <c r="J13" s="4"/>
      <c r="K13" s="4"/>
      <c r="L13" s="4"/>
      <c r="M13" s="4"/>
      <c r="N13" s="4"/>
      <c r="O13" s="4"/>
      <c r="P13" s="4"/>
      <c r="Q13" s="4"/>
      <c r="R13" s="4"/>
    </row>
    <row r="14" customFormat="false" ht="16.5" hidden="false" customHeight="false" outlineLevel="0" collapsed="false">
      <c r="A14" s="4"/>
      <c r="B14" s="118"/>
      <c r="C14" s="120" t="s">
        <v>71</v>
      </c>
      <c r="D14" s="121" t="n">
        <f aca="false">HLOOKUP($E$5,'(Energiepreise)'!$I$9:$BZ$23,9)</f>
        <v>7.695</v>
      </c>
      <c r="E14" s="122"/>
      <c r="F14" s="123" t="s">
        <v>59</v>
      </c>
      <c r="G14" s="4"/>
      <c r="H14" s="4"/>
      <c r="I14" s="4"/>
      <c r="J14" s="4"/>
      <c r="K14" s="4"/>
      <c r="L14" s="4"/>
      <c r="M14" s="4"/>
      <c r="N14" s="4"/>
      <c r="O14" s="4"/>
      <c r="P14" s="4"/>
      <c r="Q14" s="4"/>
      <c r="R14" s="4"/>
    </row>
    <row r="15" customFormat="false" ht="16.5" hidden="false" customHeight="false" outlineLevel="0" collapsed="false">
      <c r="A15" s="4"/>
      <c r="B15" s="118"/>
      <c r="C15" s="120" t="s">
        <v>72</v>
      </c>
      <c r="D15" s="121" t="n">
        <f aca="false">HLOOKUP($E$5,'(Energiepreise)'!$I$9:$BZ$23,10)</f>
        <v>28.1</v>
      </c>
      <c r="E15" s="122"/>
      <c r="F15" s="123" t="s">
        <v>59</v>
      </c>
      <c r="G15" s="4"/>
      <c r="H15" s="4"/>
      <c r="I15" s="4"/>
      <c r="J15" s="4"/>
      <c r="K15" s="4"/>
      <c r="L15" s="4"/>
      <c r="M15" s="4"/>
      <c r="N15" s="4"/>
      <c r="O15" s="4"/>
      <c r="P15" s="4"/>
      <c r="Q15" s="4"/>
      <c r="R15" s="4"/>
    </row>
    <row r="16" customFormat="false" ht="16.5" hidden="false" customHeight="false" outlineLevel="0" collapsed="false">
      <c r="A16" s="4"/>
      <c r="B16" s="118"/>
      <c r="C16" s="120" t="s">
        <v>73</v>
      </c>
      <c r="D16" s="121" t="n">
        <f aca="false">HLOOKUP($E$5,'(Energiepreise)'!$I$9:$BZ$23,11)</f>
        <v>19.1728</v>
      </c>
      <c r="E16" s="122"/>
      <c r="F16" s="123" t="s">
        <v>59</v>
      </c>
      <c r="G16" s="4"/>
      <c r="H16" s="4"/>
      <c r="I16" s="4"/>
      <c r="J16" s="4"/>
      <c r="K16" s="4"/>
      <c r="L16" s="4"/>
      <c r="M16" s="4"/>
      <c r="N16" s="4"/>
      <c r="O16" s="4"/>
      <c r="P16" s="4"/>
      <c r="Q16" s="4"/>
      <c r="R16" s="4"/>
    </row>
    <row r="17" customFormat="false" ht="16.5" hidden="false" customHeight="false" outlineLevel="0" collapsed="false">
      <c r="A17" s="4"/>
      <c r="B17" s="118"/>
      <c r="C17" s="120" t="s">
        <v>74</v>
      </c>
      <c r="D17" s="121" t="n">
        <f aca="false">HLOOKUP($E$5,'(Energiepreise)'!$I$9:$BZ$23,12)</f>
        <v>3.978</v>
      </c>
      <c r="E17" s="122"/>
      <c r="F17" s="123" t="s">
        <v>59</v>
      </c>
      <c r="G17" s="4"/>
      <c r="H17" s="4"/>
      <c r="I17" s="4"/>
      <c r="J17" s="4"/>
      <c r="K17" s="4"/>
      <c r="L17" s="4"/>
      <c r="M17" s="4"/>
      <c r="N17" s="4"/>
      <c r="O17" s="4"/>
      <c r="P17" s="4"/>
      <c r="Q17" s="4"/>
      <c r="R17" s="4"/>
    </row>
    <row r="18" customFormat="false" ht="16.5" hidden="false" customHeight="false" outlineLevel="0" collapsed="false">
      <c r="A18" s="4"/>
      <c r="B18" s="118"/>
      <c r="C18" s="120" t="s">
        <v>75</v>
      </c>
      <c r="D18" s="121" t="n">
        <f aca="false">HLOOKUP($E$5,'(Energiepreise)'!$I$9:$BZ$23,13)</f>
        <v>6.324</v>
      </c>
      <c r="E18" s="122"/>
      <c r="F18" s="123" t="s">
        <v>59</v>
      </c>
      <c r="G18" s="4"/>
      <c r="H18" s="4"/>
      <c r="I18" s="4"/>
      <c r="J18" s="4"/>
      <c r="K18" s="4"/>
      <c r="L18" s="4"/>
      <c r="M18" s="4"/>
      <c r="N18" s="4"/>
      <c r="O18" s="4"/>
      <c r="P18" s="4"/>
      <c r="Q18" s="4"/>
      <c r="R18" s="4"/>
    </row>
    <row r="19" customFormat="false" ht="16.5" hidden="false" customHeight="false" outlineLevel="0" collapsed="false">
      <c r="A19" s="4"/>
      <c r="B19" s="118"/>
      <c r="C19" s="124"/>
      <c r="D19" s="125"/>
      <c r="E19" s="126"/>
      <c r="F19" s="123"/>
      <c r="G19" s="4"/>
      <c r="H19" s="4"/>
      <c r="I19" s="4"/>
      <c r="J19" s="4"/>
      <c r="K19" s="4"/>
      <c r="L19" s="4"/>
      <c r="M19" s="4"/>
      <c r="N19" s="4"/>
      <c r="O19" s="4"/>
      <c r="P19" s="4"/>
      <c r="Q19" s="4"/>
      <c r="R19" s="4"/>
    </row>
    <row r="20" customFormat="false" ht="16.5" hidden="false" customHeight="false" outlineLevel="0" collapsed="false">
      <c r="A20" s="4"/>
      <c r="B20" s="118"/>
      <c r="C20" s="120" t="s">
        <v>76</v>
      </c>
      <c r="D20" s="127" t="n">
        <f aca="false">'(Betriebsstoff- &amp; Anlagendaten)'!C117</f>
        <v>4</v>
      </c>
      <c r="E20" s="122"/>
      <c r="F20" s="123" t="s">
        <v>37</v>
      </c>
      <c r="G20" s="4"/>
      <c r="H20" s="4"/>
      <c r="I20" s="4"/>
      <c r="J20" s="4"/>
      <c r="K20" s="4"/>
      <c r="L20" s="4"/>
      <c r="M20" s="4"/>
      <c r="N20" s="4"/>
      <c r="O20" s="4"/>
      <c r="P20" s="4"/>
      <c r="Q20" s="4"/>
      <c r="R20" s="4"/>
    </row>
    <row r="21" customFormat="false" ht="16.5" hidden="false" customHeight="false" outlineLevel="0" collapsed="false">
      <c r="A21" s="4"/>
      <c r="B21" s="128"/>
      <c r="C21" s="129"/>
      <c r="D21" s="129"/>
      <c r="E21" s="129"/>
      <c r="F21" s="130"/>
      <c r="G21" s="4"/>
      <c r="H21" s="4"/>
      <c r="I21" s="4"/>
      <c r="J21" s="4"/>
      <c r="K21" s="4"/>
      <c r="L21" s="4"/>
      <c r="M21" s="4"/>
      <c r="N21" s="4"/>
      <c r="O21" s="4"/>
      <c r="P21" s="4"/>
      <c r="Q21" s="4"/>
      <c r="R21" s="4"/>
    </row>
    <row r="22" customFormat="false" ht="16.5" hidden="false" customHeight="false" outlineLevel="0" collapsed="false">
      <c r="A22" s="4"/>
      <c r="B22" s="4"/>
      <c r="C22" s="4"/>
      <c r="D22" s="4"/>
      <c r="E22" s="4"/>
      <c r="F22" s="4"/>
      <c r="G22" s="4"/>
      <c r="H22" s="4"/>
      <c r="I22" s="4"/>
      <c r="J22" s="4"/>
      <c r="K22" s="4"/>
      <c r="L22" s="4"/>
      <c r="M22" s="4"/>
      <c r="N22" s="4"/>
      <c r="O22" s="4"/>
      <c r="P22" s="4"/>
      <c r="Q22" s="4"/>
      <c r="R22" s="4"/>
    </row>
    <row r="23" customFormat="false" ht="16.5" hidden="false" customHeight="false" outlineLevel="0" collapsed="false">
      <c r="A23" s="4"/>
      <c r="B23" s="4"/>
      <c r="C23" s="4"/>
      <c r="D23" s="4"/>
      <c r="E23" s="4"/>
      <c r="F23" s="4"/>
      <c r="G23" s="4"/>
      <c r="H23" s="4"/>
      <c r="I23" s="4"/>
      <c r="J23" s="4"/>
      <c r="K23" s="4"/>
      <c r="L23" s="4"/>
      <c r="M23" s="4"/>
      <c r="N23" s="4"/>
      <c r="O23" s="4"/>
      <c r="P23" s="4"/>
      <c r="Q23" s="4"/>
      <c r="R23" s="4"/>
    </row>
    <row r="24" customFormat="false" ht="16.5" hidden="false" customHeight="false" outlineLevel="0" collapsed="false">
      <c r="A24" s="4"/>
      <c r="B24" s="4"/>
      <c r="C24" s="4"/>
      <c r="D24" s="4"/>
      <c r="E24" s="4"/>
      <c r="F24" s="4"/>
      <c r="G24" s="4"/>
      <c r="H24" s="4"/>
      <c r="I24" s="4"/>
      <c r="J24" s="4"/>
      <c r="K24" s="4"/>
      <c r="L24" s="4"/>
      <c r="M24" s="4"/>
      <c r="N24" s="4"/>
      <c r="O24" s="4"/>
      <c r="P24" s="4"/>
      <c r="Q24" s="4"/>
      <c r="R24" s="4"/>
    </row>
    <row r="25" customFormat="false" ht="16.5" hidden="false" customHeight="false" outlineLevel="0" collapsed="false">
      <c r="A25" s="4"/>
      <c r="B25" s="4"/>
      <c r="C25" s="4"/>
      <c r="D25" s="4"/>
      <c r="E25" s="4"/>
      <c r="F25" s="4"/>
      <c r="G25" s="4"/>
      <c r="H25" s="4"/>
      <c r="I25" s="4"/>
      <c r="J25" s="4"/>
      <c r="K25" s="4"/>
      <c r="L25" s="4"/>
      <c r="M25" s="4"/>
      <c r="N25" s="4"/>
      <c r="O25" s="4"/>
      <c r="P25" s="4"/>
      <c r="Q25" s="4"/>
      <c r="R25" s="4"/>
    </row>
    <row r="26" customFormat="false" ht="16.5" hidden="false" customHeight="false" outlineLevel="0" collapsed="false">
      <c r="A26" s="4"/>
      <c r="B26" s="4"/>
      <c r="C26" s="4"/>
      <c r="D26" s="4"/>
      <c r="E26" s="4"/>
      <c r="F26" s="4"/>
      <c r="G26" s="4"/>
      <c r="H26" s="4"/>
      <c r="I26" s="4"/>
      <c r="J26" s="4"/>
      <c r="K26" s="4"/>
      <c r="L26" s="4"/>
      <c r="M26" s="4"/>
      <c r="N26" s="4"/>
      <c r="O26" s="4"/>
      <c r="P26" s="4"/>
      <c r="Q26" s="4"/>
      <c r="R26" s="4"/>
    </row>
    <row r="27" customFormat="false" ht="16.5" hidden="false" customHeight="false" outlineLevel="0" collapsed="false">
      <c r="A27" s="4"/>
      <c r="B27" s="4"/>
      <c r="C27" s="4"/>
      <c r="D27" s="4"/>
      <c r="E27" s="4"/>
      <c r="F27" s="4"/>
      <c r="G27" s="4"/>
      <c r="H27" s="4"/>
      <c r="I27" s="4"/>
      <c r="J27" s="4"/>
      <c r="K27" s="4"/>
      <c r="L27" s="4"/>
      <c r="M27" s="4"/>
      <c r="N27" s="4"/>
      <c r="O27" s="4"/>
      <c r="P27" s="4"/>
      <c r="Q27" s="4"/>
      <c r="R27" s="4"/>
    </row>
    <row r="28" customFormat="false" ht="16.5" hidden="false" customHeight="false" outlineLevel="0" collapsed="false">
      <c r="A28" s="4"/>
      <c r="B28" s="4"/>
      <c r="C28" s="4"/>
      <c r="D28" s="4"/>
      <c r="E28" s="4"/>
      <c r="F28" s="4"/>
      <c r="G28" s="4"/>
      <c r="H28" s="4"/>
      <c r="I28" s="4"/>
      <c r="J28" s="4"/>
      <c r="K28" s="4"/>
      <c r="L28" s="4"/>
      <c r="M28" s="4"/>
      <c r="N28" s="4"/>
      <c r="O28" s="4"/>
      <c r="P28" s="4"/>
      <c r="Q28" s="4"/>
      <c r="R28" s="4"/>
    </row>
    <row r="29" customFormat="false" ht="16.5" hidden="false" customHeight="false" outlineLevel="0" collapsed="false">
      <c r="A29" s="4"/>
      <c r="B29" s="4"/>
      <c r="C29" s="4"/>
      <c r="D29" s="4"/>
      <c r="E29" s="4"/>
      <c r="F29" s="4"/>
      <c r="G29" s="4"/>
      <c r="H29" s="4"/>
      <c r="I29" s="4"/>
      <c r="J29" s="4"/>
      <c r="K29" s="4"/>
      <c r="L29" s="4"/>
      <c r="M29" s="4"/>
      <c r="N29" s="4"/>
      <c r="O29" s="4"/>
      <c r="P29" s="4"/>
      <c r="Q29" s="4"/>
      <c r="R29" s="4"/>
    </row>
    <row r="30" customFormat="false" ht="16.5" hidden="false" customHeight="false" outlineLevel="0" collapsed="false">
      <c r="A30" s="4"/>
      <c r="B30" s="4"/>
      <c r="C30" s="4"/>
      <c r="D30" s="4"/>
      <c r="E30" s="4"/>
      <c r="F30" s="4"/>
      <c r="G30" s="4"/>
      <c r="H30" s="4"/>
      <c r="I30" s="4"/>
      <c r="J30" s="4"/>
      <c r="K30" s="4"/>
      <c r="L30" s="4"/>
      <c r="M30" s="4"/>
      <c r="N30" s="4"/>
      <c r="O30" s="4"/>
      <c r="P30" s="4"/>
      <c r="Q30" s="4"/>
      <c r="R30" s="4"/>
    </row>
    <row r="31" customFormat="false" ht="16.5" hidden="false" customHeight="false" outlineLevel="0" collapsed="false">
      <c r="A31" s="4"/>
      <c r="B31" s="4"/>
      <c r="C31" s="4"/>
      <c r="D31" s="4"/>
      <c r="E31" s="4"/>
      <c r="F31" s="4"/>
      <c r="G31" s="4"/>
      <c r="H31" s="4"/>
      <c r="I31" s="4"/>
      <c r="J31" s="4"/>
      <c r="K31" s="4"/>
      <c r="L31" s="4"/>
      <c r="M31" s="4"/>
      <c r="N31" s="4"/>
      <c r="O31" s="4"/>
      <c r="P31" s="4"/>
      <c r="Q31" s="4"/>
      <c r="R31" s="4"/>
    </row>
    <row r="32" customFormat="false" ht="16.5" hidden="false" customHeight="false" outlineLevel="0" collapsed="false">
      <c r="A32" s="4"/>
      <c r="B32" s="4"/>
      <c r="C32" s="4"/>
      <c r="D32" s="4"/>
      <c r="E32" s="4"/>
      <c r="F32" s="4"/>
      <c r="G32" s="4"/>
      <c r="H32" s="4"/>
      <c r="I32" s="4"/>
      <c r="J32" s="4"/>
      <c r="K32" s="4"/>
      <c r="L32" s="4"/>
      <c r="M32" s="4"/>
      <c r="N32" s="4"/>
      <c r="O32" s="4"/>
      <c r="P32" s="4"/>
      <c r="Q32" s="4"/>
      <c r="R32" s="4"/>
    </row>
    <row r="33" customFormat="false" ht="16.5" hidden="false" customHeight="false" outlineLevel="0" collapsed="false">
      <c r="A33" s="4"/>
      <c r="B33" s="4"/>
      <c r="C33" s="4"/>
      <c r="D33" s="4"/>
      <c r="E33" s="4"/>
      <c r="F33" s="4"/>
      <c r="G33" s="4"/>
      <c r="H33" s="4"/>
      <c r="I33" s="4"/>
      <c r="J33" s="4"/>
      <c r="K33" s="4"/>
      <c r="L33" s="4"/>
      <c r="M33" s="4"/>
      <c r="N33" s="4"/>
      <c r="O33" s="4"/>
      <c r="P33" s="4"/>
      <c r="Q33" s="4"/>
      <c r="R33" s="4"/>
    </row>
    <row r="34" customFormat="false" ht="16.5" hidden="false" customHeight="false" outlineLevel="0" collapsed="false">
      <c r="A34" s="4"/>
      <c r="B34" s="4"/>
      <c r="C34" s="4"/>
      <c r="D34" s="4"/>
      <c r="E34" s="4"/>
      <c r="F34" s="4"/>
      <c r="G34" s="4"/>
      <c r="H34" s="4"/>
      <c r="I34" s="4"/>
      <c r="J34" s="4"/>
      <c r="K34" s="4"/>
      <c r="L34" s="4"/>
      <c r="M34" s="4"/>
      <c r="N34" s="4"/>
      <c r="O34" s="4"/>
      <c r="P34" s="4"/>
      <c r="Q34" s="4"/>
      <c r="R34" s="4"/>
    </row>
    <row r="35" customFormat="false" ht="16.5" hidden="false" customHeight="false" outlineLevel="0" collapsed="false">
      <c r="A35" s="4"/>
      <c r="B35" s="4"/>
      <c r="C35" s="4"/>
      <c r="D35" s="4"/>
      <c r="E35" s="4"/>
      <c r="F35" s="4"/>
      <c r="G35" s="4"/>
      <c r="H35" s="4"/>
      <c r="I35" s="4"/>
      <c r="J35" s="4"/>
      <c r="K35" s="4"/>
      <c r="L35" s="4"/>
      <c r="M35" s="4"/>
      <c r="N35" s="4"/>
      <c r="O35" s="4"/>
      <c r="P35" s="4"/>
      <c r="Q35" s="4"/>
      <c r="R35" s="4"/>
    </row>
    <row r="36" customFormat="false" ht="16.5" hidden="false" customHeight="false" outlineLevel="0" collapsed="false">
      <c r="A36" s="4"/>
      <c r="B36" s="4"/>
      <c r="C36" s="4"/>
      <c r="D36" s="4"/>
      <c r="E36" s="4"/>
      <c r="F36" s="4"/>
      <c r="G36" s="4"/>
      <c r="H36" s="4"/>
      <c r="I36" s="4"/>
      <c r="J36" s="4"/>
      <c r="K36" s="4"/>
      <c r="L36" s="4"/>
      <c r="M36" s="4"/>
      <c r="N36" s="4"/>
      <c r="O36" s="4"/>
      <c r="P36" s="4"/>
      <c r="Q36" s="4"/>
      <c r="R36" s="4"/>
    </row>
    <row r="37" customFormat="false" ht="16.5" hidden="false" customHeight="false" outlineLevel="0" collapsed="false">
      <c r="A37" s="4"/>
      <c r="B37" s="4"/>
      <c r="C37" s="4"/>
      <c r="D37" s="4"/>
      <c r="E37" s="4"/>
      <c r="F37" s="4"/>
      <c r="G37" s="4"/>
      <c r="H37" s="4"/>
      <c r="I37" s="4"/>
      <c r="J37" s="4"/>
      <c r="K37" s="4"/>
      <c r="L37" s="4"/>
      <c r="M37" s="4"/>
      <c r="N37" s="4"/>
      <c r="O37" s="4"/>
      <c r="P37" s="4"/>
      <c r="Q37" s="4"/>
      <c r="R37" s="4"/>
    </row>
    <row r="38" customFormat="false" ht="16.5" hidden="false" customHeight="false" outlineLevel="0" collapsed="false">
      <c r="A38" s="4"/>
      <c r="B38" s="4"/>
      <c r="C38" s="4"/>
      <c r="D38" s="4"/>
      <c r="E38" s="4"/>
      <c r="F38" s="4"/>
      <c r="G38" s="4"/>
      <c r="H38" s="4"/>
      <c r="I38" s="4"/>
      <c r="J38" s="4"/>
      <c r="K38" s="4"/>
      <c r="L38" s="4"/>
      <c r="M38" s="4"/>
      <c r="N38" s="4"/>
      <c r="O38" s="4"/>
      <c r="P38" s="4"/>
      <c r="Q38" s="4"/>
      <c r="R38" s="4"/>
    </row>
    <row r="39" customFormat="false" ht="16.5" hidden="false" customHeight="false" outlineLevel="0" collapsed="false">
      <c r="A39" s="4"/>
      <c r="B39" s="4"/>
      <c r="C39" s="4"/>
      <c r="D39" s="4"/>
      <c r="E39" s="4"/>
      <c r="F39" s="4"/>
      <c r="G39" s="4"/>
      <c r="H39" s="4"/>
      <c r="I39" s="4"/>
      <c r="J39" s="4"/>
      <c r="K39" s="4"/>
      <c r="L39" s="4"/>
      <c r="M39" s="4"/>
      <c r="N39" s="4"/>
      <c r="O39" s="4"/>
      <c r="P39" s="4"/>
      <c r="Q39" s="4"/>
      <c r="R39" s="4"/>
    </row>
    <row r="40" customFormat="false" ht="16.5" hidden="false" customHeight="false" outlineLevel="0" collapsed="false">
      <c r="A40" s="4"/>
      <c r="B40" s="4"/>
      <c r="C40" s="4"/>
      <c r="D40" s="4"/>
      <c r="E40" s="4"/>
      <c r="F40" s="4"/>
      <c r="G40" s="4"/>
      <c r="H40" s="4"/>
      <c r="I40" s="4"/>
      <c r="J40" s="4"/>
      <c r="K40" s="4"/>
      <c r="L40" s="4"/>
      <c r="M40" s="4"/>
      <c r="N40" s="4"/>
      <c r="O40" s="4"/>
      <c r="P40" s="4"/>
      <c r="Q40" s="4"/>
      <c r="R40" s="4"/>
    </row>
    <row r="41" customFormat="false" ht="16.5" hidden="false" customHeight="false" outlineLevel="0" collapsed="false">
      <c r="A41" s="4"/>
      <c r="B41" s="4"/>
      <c r="C41" s="4"/>
      <c r="D41" s="4"/>
      <c r="E41" s="4"/>
      <c r="F41" s="4"/>
      <c r="G41" s="4"/>
      <c r="H41" s="4"/>
      <c r="I41" s="4"/>
      <c r="J41" s="4"/>
      <c r="K41" s="4"/>
      <c r="L41" s="4"/>
      <c r="M41" s="4"/>
      <c r="N41" s="4"/>
      <c r="O41" s="4"/>
      <c r="P41" s="4"/>
      <c r="Q41" s="4"/>
      <c r="R41" s="4"/>
    </row>
    <row r="42" customFormat="false" ht="16.5" hidden="false" customHeight="false" outlineLevel="0" collapsed="false">
      <c r="A42" s="4"/>
      <c r="B42" s="4"/>
      <c r="C42" s="4"/>
      <c r="D42" s="4"/>
      <c r="E42" s="4"/>
      <c r="F42" s="4"/>
      <c r="G42" s="4"/>
      <c r="H42" s="4"/>
      <c r="I42" s="4"/>
      <c r="J42" s="4"/>
      <c r="K42" s="4"/>
      <c r="L42" s="4"/>
      <c r="M42" s="4"/>
      <c r="N42" s="4"/>
      <c r="O42" s="4"/>
      <c r="P42" s="4"/>
      <c r="Q42" s="4"/>
      <c r="R42" s="4"/>
    </row>
    <row r="43" customFormat="false" ht="16.5" hidden="false" customHeight="false" outlineLevel="0" collapsed="false">
      <c r="A43" s="4"/>
      <c r="B43" s="4"/>
      <c r="C43" s="4"/>
      <c r="D43" s="4"/>
      <c r="E43" s="4"/>
      <c r="F43" s="4"/>
      <c r="G43" s="4"/>
      <c r="H43" s="4"/>
      <c r="I43" s="4"/>
      <c r="J43" s="4"/>
      <c r="K43" s="4"/>
      <c r="L43" s="4"/>
      <c r="M43" s="4"/>
      <c r="N43" s="4"/>
      <c r="O43" s="4"/>
      <c r="P43" s="4"/>
      <c r="Q43" s="4"/>
      <c r="R43" s="4"/>
    </row>
    <row r="44" customFormat="false" ht="16.5" hidden="false" customHeight="false" outlineLevel="0" collapsed="false">
      <c r="A44" s="4"/>
      <c r="B44" s="4"/>
      <c r="C44" s="4"/>
      <c r="D44" s="4"/>
      <c r="E44" s="4"/>
      <c r="F44" s="4"/>
      <c r="G44" s="4"/>
      <c r="H44" s="4"/>
      <c r="I44" s="4"/>
      <c r="J44" s="4"/>
      <c r="K44" s="4"/>
      <c r="L44" s="4"/>
      <c r="M44" s="4"/>
      <c r="N44" s="4"/>
      <c r="O44" s="4"/>
      <c r="P44" s="4"/>
      <c r="Q44" s="4"/>
      <c r="R44" s="4"/>
    </row>
    <row r="45" customFormat="false" ht="16.5" hidden="false" customHeight="false" outlineLevel="0" collapsed="false">
      <c r="A45" s="4"/>
      <c r="B45" s="4"/>
      <c r="C45" s="4"/>
      <c r="D45" s="4"/>
      <c r="E45" s="4"/>
      <c r="F45" s="4"/>
      <c r="G45" s="4"/>
      <c r="H45" s="4"/>
      <c r="I45" s="4"/>
      <c r="J45" s="4"/>
      <c r="K45" s="4"/>
      <c r="L45" s="4"/>
      <c r="M45" s="4"/>
      <c r="N45" s="4"/>
      <c r="O45" s="4"/>
      <c r="P45" s="4"/>
      <c r="Q45" s="4"/>
      <c r="R45" s="4"/>
    </row>
    <row r="46" customFormat="false" ht="16.5" hidden="false" customHeight="false" outlineLevel="0" collapsed="false">
      <c r="A46" s="4"/>
      <c r="B46" s="4"/>
      <c r="C46" s="4"/>
      <c r="D46" s="4"/>
      <c r="E46" s="4"/>
      <c r="F46" s="4"/>
      <c r="G46" s="4"/>
      <c r="H46" s="4"/>
      <c r="I46" s="4"/>
      <c r="J46" s="4"/>
      <c r="K46" s="4"/>
      <c r="L46" s="4"/>
      <c r="M46" s="4"/>
      <c r="N46" s="4"/>
      <c r="O46" s="4"/>
      <c r="P46" s="4"/>
      <c r="Q46" s="4"/>
      <c r="R46" s="4"/>
    </row>
    <row r="47" customFormat="false" ht="16.5" hidden="false" customHeight="false" outlineLevel="0" collapsed="false">
      <c r="A47" s="4"/>
      <c r="B47" s="4"/>
      <c r="C47" s="4"/>
      <c r="D47" s="4"/>
      <c r="E47" s="4"/>
      <c r="F47" s="4"/>
      <c r="G47" s="4"/>
      <c r="H47" s="4"/>
      <c r="I47" s="4"/>
      <c r="J47" s="4"/>
      <c r="K47" s="4"/>
      <c r="L47" s="4"/>
      <c r="M47" s="4"/>
      <c r="N47" s="4"/>
      <c r="O47" s="4"/>
      <c r="P47" s="4"/>
      <c r="Q47" s="4"/>
      <c r="R47" s="4"/>
    </row>
    <row r="48" customFormat="false" ht="16.5" hidden="false" customHeight="false" outlineLevel="0" collapsed="false">
      <c r="A48" s="4"/>
      <c r="B48" s="4"/>
      <c r="C48" s="4"/>
      <c r="D48" s="4"/>
      <c r="E48" s="4"/>
      <c r="F48" s="4"/>
      <c r="G48" s="4"/>
      <c r="H48" s="4"/>
      <c r="I48" s="4"/>
      <c r="J48" s="4"/>
      <c r="K48" s="4"/>
      <c r="L48" s="4"/>
      <c r="M48" s="4"/>
      <c r="N48" s="4"/>
      <c r="O48" s="4"/>
      <c r="P48" s="4"/>
      <c r="Q48" s="4"/>
      <c r="R48" s="4"/>
    </row>
    <row r="49" customFormat="false" ht="16.5" hidden="false" customHeight="false" outlineLevel="0" collapsed="false">
      <c r="A49" s="4"/>
      <c r="B49" s="4"/>
      <c r="C49" s="4"/>
      <c r="D49" s="4"/>
      <c r="E49" s="4"/>
      <c r="F49" s="4"/>
      <c r="G49" s="4"/>
      <c r="H49" s="4"/>
      <c r="I49" s="4"/>
      <c r="J49" s="4"/>
      <c r="K49" s="4"/>
      <c r="L49" s="4"/>
      <c r="M49" s="4"/>
      <c r="N49" s="4"/>
      <c r="O49" s="4"/>
      <c r="P49" s="4"/>
      <c r="Q49" s="4"/>
      <c r="R49" s="4"/>
    </row>
  </sheetData>
  <sheetProtection sheet="true" password="cc5a" objects="true" scenarios="true" selectLockedCells="true"/>
  <mergeCells count="1">
    <mergeCell ref="B3:F3"/>
  </mergeCell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BBE33D"/>
    <pageSetUpPr fitToPage="false"/>
  </sheetPr>
  <dimension ref="A1:AE113"/>
  <sheetViews>
    <sheetView showFormulas="false" showGridLines="true" showRowColHeaders="true" showZeros="true" rightToLeft="false" tabSelected="false" showOutlineSymbols="true" defaultGridColor="true" view="normal" topLeftCell="A6" colorId="64" zoomScale="95" zoomScaleNormal="95" zoomScalePageLayoutView="100" workbookViewId="0">
      <selection pane="topLeft" activeCell="N19" activeCellId="0" sqref="N19"/>
    </sheetView>
  </sheetViews>
  <sheetFormatPr defaultColWidth="11.42578125" defaultRowHeight="17.25" zeroHeight="false" outlineLevelRow="0" outlineLevelCol="0"/>
  <cols>
    <col collapsed="false" customWidth="true" hidden="false" outlineLevel="0" max="1" min="1" style="34" width="7.57"/>
    <col collapsed="false" customWidth="true" hidden="false" outlineLevel="0" max="2" min="2" style="34" width="4"/>
    <col collapsed="false" customWidth="true" hidden="false" outlineLevel="0" max="3" min="3" style="34" width="33"/>
    <col collapsed="false" customWidth="true" hidden="false" outlineLevel="0" max="4" min="4" style="35" width="26.29"/>
    <col collapsed="false" customWidth="true" hidden="false" outlineLevel="0" max="5" min="5" style="34" width="4"/>
    <col collapsed="false" customWidth="true" hidden="false" outlineLevel="0" max="6" min="6" style="34" width="2"/>
    <col collapsed="false" customWidth="true" hidden="false" outlineLevel="0" max="7" min="7" style="34" width="4"/>
    <col collapsed="false" customWidth="true" hidden="false" outlineLevel="0" max="8" min="8" style="34" width="32.71"/>
    <col collapsed="false" customWidth="true" hidden="false" outlineLevel="0" max="9" min="9" style="34" width="26.29"/>
    <col collapsed="false" customWidth="true" hidden="false" outlineLevel="0" max="10" min="10" style="34" width="4"/>
    <col collapsed="false" customWidth="true" hidden="false" outlineLevel="0" max="11" min="11" style="34" width="8.57"/>
    <col collapsed="false" customWidth="true" hidden="false" outlineLevel="0" max="12" min="12" style="34" width="4.14"/>
    <col collapsed="false" customWidth="true" hidden="false" outlineLevel="0" max="13" min="13" style="34" width="24.29"/>
    <col collapsed="false" customWidth="true" hidden="false" outlineLevel="0" max="14" min="14" style="34" width="13"/>
    <col collapsed="false" customWidth="true" hidden="false" outlineLevel="0" max="15" min="15" style="34" width="3.42"/>
    <col collapsed="false" customWidth="true" hidden="false" outlineLevel="0" max="16" min="16" style="34" width="7.86"/>
    <col collapsed="false" customWidth="true" hidden="false" outlineLevel="0" max="17" min="17" style="34" width="11.29"/>
    <col collapsed="false" customWidth="true" hidden="false" outlineLevel="0" max="18" min="18" style="34" width="4.14"/>
    <col collapsed="false" customWidth="false" hidden="false" outlineLevel="0" max="999" min="19" style="34" width="11.43"/>
    <col collapsed="false" customWidth="false" hidden="false" outlineLevel="0" max="1000" min="1000" style="1" width="11.43"/>
    <col collapsed="false" customWidth="true" hidden="false" outlineLevel="0" max="1024" min="1001" style="1" width="9.14"/>
  </cols>
  <sheetData>
    <row r="1" customFormat="false" ht="56.25" hidden="false" customHeight="true" outlineLevel="0" collapsed="false">
      <c r="A1" s="2"/>
      <c r="B1" s="2"/>
      <c r="C1" s="2"/>
      <c r="D1" s="3"/>
      <c r="E1" s="36"/>
      <c r="F1" s="2"/>
      <c r="G1" s="2"/>
      <c r="H1" s="2"/>
      <c r="I1" s="2"/>
      <c r="J1" s="2"/>
      <c r="K1" s="2"/>
      <c r="L1" s="2"/>
      <c r="M1" s="2"/>
      <c r="N1" s="2"/>
      <c r="O1" s="2"/>
      <c r="P1" s="2"/>
      <c r="Q1" s="2"/>
      <c r="R1" s="2"/>
      <c r="S1" s="2"/>
      <c r="T1" s="2"/>
      <c r="U1" s="2"/>
      <c r="V1" s="2"/>
      <c r="W1" s="2"/>
      <c r="X1" s="2"/>
      <c r="Y1" s="2"/>
      <c r="Z1" s="2"/>
      <c r="AA1" s="2"/>
      <c r="AB1" s="2"/>
      <c r="AC1" s="2"/>
      <c r="AD1" s="2"/>
      <c r="AE1" s="2"/>
    </row>
    <row r="2" customFormat="false" ht="27.75" hidden="false" customHeight="true" outlineLevel="0" collapsed="false">
      <c r="A2" s="131"/>
      <c r="B2" s="132"/>
      <c r="C2" s="132"/>
      <c r="D2" s="133"/>
      <c r="E2" s="134"/>
      <c r="F2" s="131"/>
      <c r="G2" s="131"/>
      <c r="H2" s="131"/>
      <c r="I2" s="131"/>
      <c r="J2" s="131"/>
      <c r="K2" s="131"/>
      <c r="L2" s="131"/>
      <c r="M2" s="131"/>
      <c r="N2" s="131"/>
      <c r="O2" s="131"/>
      <c r="P2" s="131"/>
      <c r="Q2" s="131"/>
      <c r="R2" s="131"/>
      <c r="S2" s="131"/>
      <c r="T2" s="131"/>
      <c r="U2" s="2"/>
      <c r="V2" s="2"/>
      <c r="W2" s="2"/>
      <c r="X2" s="2"/>
      <c r="Y2" s="2"/>
      <c r="Z2" s="2"/>
      <c r="AA2" s="2"/>
      <c r="AB2" s="2"/>
      <c r="AC2" s="2"/>
      <c r="AD2" s="2"/>
      <c r="AE2" s="2"/>
    </row>
    <row r="3" customFormat="false" ht="27.75" hidden="false" customHeight="true" outlineLevel="0" collapsed="false">
      <c r="A3" s="131"/>
      <c r="B3" s="135" t="s">
        <v>77</v>
      </c>
      <c r="C3" s="132"/>
      <c r="D3" s="133"/>
      <c r="E3" s="134"/>
      <c r="F3" s="131"/>
      <c r="G3" s="131"/>
      <c r="H3" s="131"/>
      <c r="I3" s="131"/>
      <c r="J3" s="131"/>
      <c r="K3" s="131"/>
      <c r="L3" s="131"/>
      <c r="M3" s="131"/>
      <c r="N3" s="131"/>
      <c r="O3" s="131"/>
      <c r="P3" s="131"/>
      <c r="Q3" s="131"/>
      <c r="R3" s="131"/>
      <c r="S3" s="131"/>
      <c r="T3" s="131"/>
      <c r="U3" s="2"/>
      <c r="V3" s="2"/>
      <c r="W3" s="2"/>
      <c r="X3" s="2"/>
      <c r="Y3" s="2"/>
      <c r="Z3" s="2"/>
      <c r="AA3" s="2"/>
      <c r="AB3" s="2"/>
      <c r="AC3" s="2"/>
      <c r="AD3" s="2"/>
      <c r="AE3" s="2"/>
    </row>
    <row r="4" customFormat="false" ht="18.75" hidden="false" customHeight="true" outlineLevel="0" collapsed="false">
      <c r="A4" s="131"/>
      <c r="B4" s="136"/>
      <c r="C4" s="137"/>
      <c r="D4" s="138"/>
      <c r="E4" s="139"/>
      <c r="F4" s="131"/>
      <c r="G4" s="131"/>
      <c r="H4" s="131"/>
      <c r="I4" s="131"/>
      <c r="J4" s="131"/>
      <c r="K4" s="131"/>
      <c r="L4" s="131"/>
      <c r="M4" s="131"/>
      <c r="N4" s="131"/>
      <c r="O4" s="131"/>
      <c r="P4" s="131"/>
      <c r="Q4" s="131"/>
      <c r="R4" s="131"/>
      <c r="S4" s="131"/>
      <c r="T4" s="131"/>
      <c r="U4" s="2"/>
      <c r="V4" s="2"/>
      <c r="W4" s="2"/>
      <c r="X4" s="2"/>
      <c r="Y4" s="2"/>
      <c r="Z4" s="2"/>
      <c r="AA4" s="2"/>
      <c r="AB4" s="2"/>
      <c r="AC4" s="2"/>
      <c r="AD4" s="2"/>
      <c r="AE4" s="2"/>
    </row>
    <row r="5" customFormat="false" ht="18.75" hidden="false" customHeight="true" outlineLevel="0" collapsed="false">
      <c r="A5" s="131"/>
      <c r="B5" s="140"/>
      <c r="C5" s="141"/>
      <c r="D5" s="142"/>
      <c r="E5" s="143"/>
      <c r="F5" s="131"/>
      <c r="G5" s="131"/>
      <c r="H5" s="131"/>
      <c r="I5" s="131"/>
      <c r="J5" s="131"/>
      <c r="K5" s="131"/>
      <c r="L5" s="131"/>
      <c r="M5" s="131"/>
      <c r="N5" s="131"/>
      <c r="O5" s="131"/>
      <c r="P5" s="131"/>
      <c r="Q5" s="131"/>
      <c r="R5" s="131"/>
      <c r="S5" s="131"/>
      <c r="T5" s="131"/>
      <c r="U5" s="2"/>
      <c r="V5" s="2"/>
      <c r="W5" s="2"/>
      <c r="X5" s="2"/>
      <c r="Y5" s="2"/>
      <c r="Z5" s="2"/>
      <c r="AA5" s="2"/>
      <c r="AB5" s="2"/>
      <c r="AC5" s="2"/>
      <c r="AD5" s="2"/>
      <c r="AE5" s="2"/>
    </row>
    <row r="6" customFormat="false" ht="18.75" hidden="false" customHeight="true" outlineLevel="0" collapsed="false">
      <c r="A6" s="131"/>
      <c r="B6" s="140"/>
      <c r="C6" s="144" t="s">
        <v>78</v>
      </c>
      <c r="D6" s="145" t="s">
        <v>31</v>
      </c>
      <c r="E6" s="146"/>
      <c r="F6" s="131"/>
      <c r="G6" s="147" t="s">
        <v>79</v>
      </c>
      <c r="H6" s="131"/>
      <c r="I6" s="131"/>
      <c r="J6" s="131"/>
      <c r="K6" s="131"/>
      <c r="L6" s="131"/>
      <c r="M6" s="131"/>
      <c r="N6" s="131"/>
      <c r="O6" s="131"/>
      <c r="P6" s="131"/>
      <c r="Q6" s="131"/>
      <c r="R6" s="131"/>
      <c r="S6" s="131"/>
      <c r="T6" s="131"/>
      <c r="U6" s="2"/>
      <c r="V6" s="2"/>
      <c r="W6" s="2"/>
      <c r="X6" s="2"/>
      <c r="Y6" s="2"/>
      <c r="Z6" s="2"/>
      <c r="AA6" s="2"/>
      <c r="AB6" s="2"/>
      <c r="AC6" s="2"/>
      <c r="AD6" s="2"/>
      <c r="AE6" s="2"/>
    </row>
    <row r="7" customFormat="false" ht="18.75" hidden="false" customHeight="true" outlineLevel="0" collapsed="false">
      <c r="A7" s="131"/>
      <c r="B7" s="148"/>
      <c r="C7" s="149"/>
      <c r="D7" s="150"/>
      <c r="E7" s="151"/>
      <c r="F7" s="131"/>
      <c r="G7" s="131"/>
      <c r="H7" s="131"/>
      <c r="I7" s="131"/>
      <c r="J7" s="131"/>
      <c r="K7" s="131"/>
      <c r="L7" s="131"/>
      <c r="M7" s="131"/>
      <c r="N7" s="131"/>
      <c r="O7" s="131"/>
      <c r="P7" s="131"/>
      <c r="Q7" s="131"/>
      <c r="R7" s="131"/>
      <c r="S7" s="131"/>
      <c r="T7" s="131"/>
      <c r="U7" s="2"/>
      <c r="V7" s="2"/>
      <c r="W7" s="2"/>
      <c r="X7" s="2"/>
      <c r="Y7" s="2"/>
      <c r="Z7" s="2"/>
      <c r="AA7" s="2"/>
      <c r="AB7" s="2"/>
      <c r="AC7" s="2"/>
      <c r="AD7" s="2"/>
      <c r="AE7" s="2"/>
    </row>
    <row r="8" customFormat="false" ht="27.75" hidden="false" customHeight="true" outlineLevel="0" collapsed="false">
      <c r="A8" s="131"/>
      <c r="B8" s="132"/>
      <c r="C8" s="132"/>
      <c r="D8" s="133"/>
      <c r="E8" s="134"/>
      <c r="F8" s="131"/>
      <c r="G8" s="131"/>
      <c r="H8" s="131"/>
      <c r="I8" s="131"/>
      <c r="J8" s="131"/>
      <c r="K8" s="131"/>
      <c r="L8" s="131"/>
      <c r="M8" s="131"/>
      <c r="N8" s="131"/>
      <c r="O8" s="131"/>
      <c r="P8" s="131"/>
      <c r="Q8" s="131"/>
      <c r="R8" s="131"/>
      <c r="S8" s="131"/>
      <c r="T8" s="131"/>
      <c r="U8" s="2"/>
      <c r="V8" s="2"/>
      <c r="W8" s="2"/>
      <c r="X8" s="2"/>
      <c r="Y8" s="2"/>
      <c r="Z8" s="2"/>
      <c r="AA8" s="2"/>
      <c r="AB8" s="2"/>
      <c r="AC8" s="2"/>
      <c r="AD8" s="2"/>
      <c r="AE8" s="2"/>
    </row>
    <row r="9" customFormat="false" ht="86.25" hidden="false" customHeight="true" outlineLevel="0" collapsed="false">
      <c r="A9" s="131"/>
      <c r="B9" s="152" t="s">
        <v>80</v>
      </c>
      <c r="C9" s="152"/>
      <c r="D9" s="152"/>
      <c r="E9" s="152"/>
      <c r="F9" s="152"/>
      <c r="G9" s="152"/>
      <c r="H9" s="152"/>
      <c r="I9" s="152"/>
      <c r="J9" s="152"/>
      <c r="K9" s="153"/>
      <c r="L9" s="152" t="s">
        <v>81</v>
      </c>
      <c r="M9" s="152"/>
      <c r="N9" s="152"/>
      <c r="O9" s="152"/>
      <c r="P9" s="152"/>
      <c r="Q9" s="152"/>
      <c r="R9" s="152"/>
      <c r="S9" s="147"/>
      <c r="T9" s="147"/>
      <c r="U9" s="66"/>
      <c r="V9" s="66"/>
      <c r="W9" s="66"/>
      <c r="X9" s="66"/>
      <c r="Y9" s="66"/>
      <c r="Z9" s="2"/>
      <c r="AA9" s="2"/>
      <c r="AB9" s="2"/>
      <c r="AC9" s="2"/>
      <c r="AD9" s="2"/>
      <c r="AE9" s="2"/>
    </row>
    <row r="10" customFormat="false" ht="18" hidden="false" customHeight="true" outlineLevel="0" collapsed="false">
      <c r="A10" s="131"/>
      <c r="B10" s="132"/>
      <c r="C10" s="132"/>
      <c r="D10" s="133"/>
      <c r="E10" s="134"/>
      <c r="F10" s="131"/>
      <c r="G10" s="153"/>
      <c r="H10" s="153"/>
      <c r="I10" s="153"/>
      <c r="J10" s="153"/>
      <c r="K10" s="153"/>
      <c r="L10" s="131"/>
      <c r="M10" s="132"/>
      <c r="N10" s="132"/>
      <c r="O10" s="133"/>
      <c r="P10" s="133"/>
      <c r="Q10" s="132"/>
      <c r="R10" s="154"/>
      <c r="S10" s="147"/>
      <c r="T10" s="147"/>
      <c r="U10" s="66"/>
      <c r="V10" s="66"/>
      <c r="W10" s="66"/>
      <c r="X10" s="66"/>
      <c r="Y10" s="66"/>
      <c r="Z10" s="2"/>
      <c r="AA10" s="2"/>
      <c r="AB10" s="2"/>
      <c r="AC10" s="2"/>
      <c r="AD10" s="2"/>
      <c r="AE10" s="2"/>
    </row>
    <row r="11" customFormat="false" ht="27" hidden="false" customHeight="true" outlineLevel="0" collapsed="false">
      <c r="A11" s="131"/>
      <c r="B11" s="135" t="s">
        <v>25</v>
      </c>
      <c r="C11" s="132"/>
      <c r="D11" s="132"/>
      <c r="E11" s="132"/>
      <c r="F11" s="131"/>
      <c r="G11" s="135" t="s">
        <v>82</v>
      </c>
      <c r="H11" s="132"/>
      <c r="I11" s="132"/>
      <c r="J11" s="132"/>
      <c r="K11" s="132"/>
      <c r="L11" s="135" t="s">
        <v>51</v>
      </c>
      <c r="M11" s="155"/>
      <c r="N11" s="132"/>
      <c r="O11" s="132"/>
      <c r="P11" s="132"/>
      <c r="Q11" s="132"/>
      <c r="R11" s="154"/>
      <c r="S11" s="147"/>
      <c r="T11" s="147"/>
      <c r="U11" s="66"/>
      <c r="V11" s="66"/>
      <c r="W11" s="66"/>
      <c r="X11" s="66"/>
      <c r="Y11" s="66"/>
      <c r="Z11" s="2"/>
      <c r="AA11" s="2"/>
      <c r="AB11" s="2"/>
      <c r="AC11" s="2"/>
      <c r="AD11" s="2"/>
      <c r="AE11" s="2"/>
    </row>
    <row r="12" customFormat="false" ht="18.75" hidden="false" customHeight="true" outlineLevel="0" collapsed="false">
      <c r="A12" s="131"/>
      <c r="B12" s="156"/>
      <c r="C12" s="137"/>
      <c r="D12" s="138"/>
      <c r="E12" s="139"/>
      <c r="F12" s="131"/>
      <c r="G12" s="156"/>
      <c r="H12" s="137"/>
      <c r="I12" s="138"/>
      <c r="J12" s="139"/>
      <c r="K12" s="157"/>
      <c r="L12" s="158"/>
      <c r="M12" s="159"/>
      <c r="N12" s="137"/>
      <c r="O12" s="137"/>
      <c r="P12" s="137"/>
      <c r="Q12" s="137"/>
      <c r="R12" s="160"/>
      <c r="S12" s="147"/>
      <c r="T12" s="147"/>
      <c r="U12" s="66"/>
      <c r="V12" s="66"/>
      <c r="W12" s="66"/>
      <c r="X12" s="66"/>
      <c r="Y12" s="66"/>
      <c r="Z12" s="2"/>
      <c r="AA12" s="2"/>
      <c r="AB12" s="2"/>
      <c r="AC12" s="2"/>
      <c r="AD12" s="2"/>
      <c r="AE12" s="2"/>
    </row>
    <row r="13" customFormat="false" ht="18.75" hidden="false" customHeight="true" outlineLevel="0" collapsed="false">
      <c r="A13" s="131"/>
      <c r="B13" s="161" t="s">
        <v>27</v>
      </c>
      <c r="C13" s="162"/>
      <c r="D13" s="133"/>
      <c r="E13" s="146"/>
      <c r="F13" s="131"/>
      <c r="G13" s="161" t="s">
        <v>83</v>
      </c>
      <c r="H13" s="162"/>
      <c r="I13" s="133"/>
      <c r="J13" s="146"/>
      <c r="K13" s="157"/>
      <c r="L13" s="161" t="s">
        <v>84</v>
      </c>
      <c r="M13" s="154"/>
      <c r="N13" s="154"/>
      <c r="O13" s="154"/>
      <c r="P13" s="154"/>
      <c r="Q13" s="154"/>
      <c r="R13" s="163"/>
      <c r="S13" s="154"/>
      <c r="T13" s="154"/>
      <c r="U13" s="19"/>
      <c r="V13" s="19"/>
      <c r="W13" s="19"/>
      <c r="X13" s="66"/>
      <c r="Y13" s="66"/>
      <c r="Z13" s="2"/>
      <c r="AA13" s="2"/>
      <c r="AB13" s="2"/>
      <c r="AC13" s="2"/>
      <c r="AD13" s="2"/>
      <c r="AE13" s="2"/>
    </row>
    <row r="14" customFormat="false" ht="18.75" hidden="false" customHeight="true" outlineLevel="0" collapsed="false">
      <c r="A14" s="131"/>
      <c r="B14" s="161"/>
      <c r="C14" s="162"/>
      <c r="D14" s="133"/>
      <c r="E14" s="146"/>
      <c r="F14" s="131"/>
      <c r="G14" s="161"/>
      <c r="H14" s="162"/>
      <c r="I14" s="133"/>
      <c r="J14" s="146"/>
      <c r="K14" s="157"/>
      <c r="L14" s="140"/>
      <c r="M14" s="154"/>
      <c r="N14" s="154"/>
      <c r="O14" s="154"/>
      <c r="P14" s="154"/>
      <c r="Q14" s="154"/>
      <c r="R14" s="163"/>
      <c r="S14" s="154"/>
      <c r="T14" s="154"/>
      <c r="U14" s="19"/>
      <c r="V14" s="19"/>
      <c r="W14" s="19"/>
      <c r="X14" s="66"/>
      <c r="Y14" s="66"/>
      <c r="Z14" s="2"/>
      <c r="AA14" s="2"/>
      <c r="AB14" s="2"/>
      <c r="AC14" s="2"/>
      <c r="AD14" s="2"/>
      <c r="AE14" s="2"/>
    </row>
    <row r="15" customFormat="false" ht="16.5" hidden="false" customHeight="true" outlineLevel="0" collapsed="false">
      <c r="A15" s="131"/>
      <c r="B15" s="157"/>
      <c r="C15" s="164" t="s">
        <v>28</v>
      </c>
      <c r="D15" s="165" t="str">
        <f aca="false">'2. Anlagenabfrage'!D9</f>
        <v>- Bitte auswählen -</v>
      </c>
      <c r="E15" s="166"/>
      <c r="F15" s="167"/>
      <c r="G15" s="168"/>
      <c r="H15" s="164" t="s">
        <v>28</v>
      </c>
      <c r="I15" s="169" t="str">
        <f aca="false">'(Rechner)'!N6</f>
        <v>- Bitte auswählen -</v>
      </c>
      <c r="J15" s="166"/>
      <c r="K15" s="157"/>
      <c r="L15" s="140"/>
      <c r="M15" s="170" t="s">
        <v>85</v>
      </c>
      <c r="N15" s="171" t="s">
        <v>86</v>
      </c>
      <c r="O15" s="172"/>
      <c r="P15" s="172" t="s">
        <v>87</v>
      </c>
      <c r="Q15" s="173" t="s">
        <v>88</v>
      </c>
      <c r="R15" s="163"/>
      <c r="S15" s="147"/>
      <c r="T15" s="147"/>
      <c r="U15" s="66"/>
      <c r="V15" s="66"/>
      <c r="W15" s="66"/>
      <c r="X15" s="66"/>
      <c r="Y15" s="66"/>
      <c r="Z15" s="2"/>
      <c r="AA15" s="2"/>
      <c r="AB15" s="2"/>
      <c r="AC15" s="2"/>
      <c r="AD15" s="2"/>
      <c r="AE15" s="2"/>
    </row>
    <row r="16" customFormat="false" ht="16.5" hidden="false" customHeight="true" outlineLevel="0" collapsed="false">
      <c r="A16" s="131"/>
      <c r="B16" s="157"/>
      <c r="C16" s="164" t="s">
        <v>32</v>
      </c>
      <c r="D16" s="165" t="str">
        <f aca="false">'2. Anlagenabfrage'!D10</f>
        <v>nichts</v>
      </c>
      <c r="E16" s="166"/>
      <c r="F16" s="167"/>
      <c r="G16" s="168"/>
      <c r="H16" s="164" t="s">
        <v>32</v>
      </c>
      <c r="I16" s="165" t="str">
        <f aca="false">'2. Anlagenabfrage'!I11</f>
        <v>nichts</v>
      </c>
      <c r="J16" s="174"/>
      <c r="K16" s="175" t="str">
        <f aca="false">IF(AND(I17='(Betriebsstoff- &amp; Anlagendaten)'!C158,I15&lt;&gt;D15),"Erzeuger stimmt nicht überein!","")</f>
        <v/>
      </c>
      <c r="L16" s="140"/>
      <c r="M16" s="176" t="str">
        <f aca="false">'2a. Abweichendes Wärmenetz'!D7</f>
        <v>- Bitte auswählen - </v>
      </c>
      <c r="N16" s="176" t="str">
        <f aca="false">IF('2a. Abweichendes Wärmenetz'!E7&lt;&gt;"",'2a. Abweichendes Wärmenetz'!E7,"")</f>
        <v/>
      </c>
      <c r="O16" s="177" t="s">
        <v>37</v>
      </c>
      <c r="P16" s="176"/>
      <c r="Q16" s="178"/>
      <c r="R16" s="163"/>
      <c r="S16" s="147"/>
      <c r="T16" s="147"/>
      <c r="U16" s="66"/>
      <c r="V16" s="66"/>
      <c r="W16" s="66"/>
      <c r="X16" s="66"/>
      <c r="Y16" s="66"/>
      <c r="Z16" s="2"/>
      <c r="AA16" s="2"/>
      <c r="AB16" s="2"/>
      <c r="AC16" s="2"/>
      <c r="AD16" s="2"/>
      <c r="AE16" s="2"/>
    </row>
    <row r="17" customFormat="false" ht="17.25" hidden="false" customHeight="true" outlineLevel="0" collapsed="false">
      <c r="A17" s="131"/>
      <c r="B17" s="157"/>
      <c r="C17" s="179" t="str">
        <f aca="false">IF(D15='(Betriebsstoff- &amp; Anlagendaten)'!$B$133,"",IF(D15='(Betriebsstoff- &amp; Anlagendaten)'!$B$148,"Kollektorfläche","Verbrauch pro Jahr"))</f>
        <v/>
      </c>
      <c r="D17" s="165" t="n">
        <f aca="false">'2. Anlagenabfrage'!D11</f>
        <v>0</v>
      </c>
      <c r="E17" s="180" t="n">
        <f aca="false">VLOOKUP(D15,'(Betriebsstoff- &amp; Anlagendaten)'!B$28:D$48,3,0)</f>
        <v>0</v>
      </c>
      <c r="F17" s="167"/>
      <c r="G17" s="168"/>
      <c r="H17" s="164" t="s">
        <v>89</v>
      </c>
      <c r="I17" s="165" t="str">
        <f aca="false">'2. Anlagenabfrage'!I9</f>
        <v>-</v>
      </c>
      <c r="J17" s="166"/>
      <c r="K17" s="181" t="str">
        <f aca="false">IF(AND(I17='(Betriebsstoff- &amp; Anlagendaten)'!$B$157,I15&lt;&gt;D15),"Erzeuger stimmt nicht überein!","")</f>
        <v/>
      </c>
      <c r="L17" s="140"/>
      <c r="M17" s="176" t="str">
        <f aca="false">'2a. Abweichendes Wärmenetz'!D9</f>
        <v>- Bitte auswählen - </v>
      </c>
      <c r="N17" s="176" t="n">
        <f aca="false">IF('2a. Abweichendes Wärmenetz'!E9&lt;&gt;"",'2a. Abweichendes Wärmenetz'!E9,0)</f>
        <v>0</v>
      </c>
      <c r="O17" s="177" t="s">
        <v>37</v>
      </c>
      <c r="P17" s="176"/>
      <c r="Q17" s="178"/>
      <c r="R17" s="163"/>
      <c r="S17" s="147" t="s">
        <v>90</v>
      </c>
      <c r="T17" s="147"/>
      <c r="U17" s="66"/>
      <c r="V17" s="66"/>
      <c r="W17" s="66"/>
      <c r="X17" s="66"/>
      <c r="Y17" s="66"/>
      <c r="Z17" s="2"/>
      <c r="AA17" s="2"/>
      <c r="AB17" s="2"/>
      <c r="AC17" s="2"/>
      <c r="AD17" s="2"/>
      <c r="AE17" s="2"/>
    </row>
    <row r="18" customFormat="false" ht="17.25" hidden="false" customHeight="true" outlineLevel="0" collapsed="false">
      <c r="A18" s="131"/>
      <c r="B18" s="157"/>
      <c r="C18" s="182" t="s">
        <v>34</v>
      </c>
      <c r="D18" s="165" t="n">
        <f aca="false">'2. Anlagenabfrage'!D12</f>
        <v>0</v>
      </c>
      <c r="E18" s="180" t="s">
        <v>35</v>
      </c>
      <c r="F18" s="167"/>
      <c r="G18" s="168"/>
      <c r="H18" s="164" t="s">
        <v>36</v>
      </c>
      <c r="I18" s="165" t="n">
        <f aca="false">'2. Anlagenabfrage'!I12</f>
        <v>0</v>
      </c>
      <c r="J18" s="180" t="s">
        <v>37</v>
      </c>
      <c r="K18" s="183" t="str">
        <f aca="false">IF('(Rechner)'!$S$11&gt;100,"Summe über 100%!","")</f>
        <v/>
      </c>
      <c r="L18" s="140"/>
      <c r="M18" s="176" t="str">
        <f aca="false">'2a. Abweichendes Wärmenetz'!D10</f>
        <v>- Bitte auswählen - </v>
      </c>
      <c r="N18" s="176" t="n">
        <f aca="false">IF('2a. Abweichendes Wärmenetz'!E10&lt;&gt;"",'2a. Abweichendes Wärmenetz'!E10,0)</f>
        <v>0</v>
      </c>
      <c r="O18" s="177" t="s">
        <v>37</v>
      </c>
      <c r="P18" s="176"/>
      <c r="Q18" s="178"/>
      <c r="R18" s="163"/>
      <c r="S18" s="147"/>
      <c r="T18" s="147"/>
      <c r="U18" s="66"/>
      <c r="V18" s="66"/>
      <c r="W18" s="66"/>
      <c r="X18" s="66"/>
      <c r="Y18" s="66"/>
      <c r="Z18" s="2"/>
      <c r="AA18" s="2"/>
      <c r="AB18" s="2"/>
      <c r="AC18" s="2"/>
      <c r="AD18" s="2"/>
      <c r="AE18" s="2"/>
    </row>
    <row r="19" customFormat="false" ht="16.5" hidden="false" customHeight="true" outlineLevel="0" collapsed="false">
      <c r="A19" s="131"/>
      <c r="B19" s="157"/>
      <c r="C19" s="164" t="s">
        <v>38</v>
      </c>
      <c r="D19" s="165" t="n">
        <f aca="false">'2. Anlagenabfrage'!D13</f>
        <v>0</v>
      </c>
      <c r="E19" s="166"/>
      <c r="F19" s="167"/>
      <c r="G19" s="168"/>
      <c r="H19" s="182"/>
      <c r="I19" s="184"/>
      <c r="J19" s="166"/>
      <c r="K19" s="185"/>
      <c r="L19" s="140"/>
      <c r="M19" s="186" t="s">
        <v>91</v>
      </c>
      <c r="N19" s="187"/>
      <c r="O19" s="188"/>
      <c r="P19" s="189" t="str">
        <f aca="false">IF(N16="","",(N16*P16+N17*P17+N18*P18)/(N16+N17+N18))</f>
        <v/>
      </c>
      <c r="Q19" s="190"/>
      <c r="R19" s="163"/>
      <c r="S19" s="147"/>
      <c r="T19" s="147"/>
      <c r="U19" s="66"/>
      <c r="V19" s="66"/>
      <c r="W19" s="66"/>
      <c r="X19" s="66"/>
      <c r="Y19" s="66"/>
      <c r="Z19" s="2"/>
      <c r="AA19" s="2"/>
      <c r="AB19" s="2"/>
      <c r="AC19" s="2"/>
      <c r="AD19" s="2"/>
      <c r="AE19" s="2"/>
    </row>
    <row r="20" customFormat="false" ht="16.5" hidden="false" customHeight="true" outlineLevel="0" collapsed="false">
      <c r="A20" s="131"/>
      <c r="B20" s="157"/>
      <c r="C20" s="164" t="s">
        <v>40</v>
      </c>
      <c r="D20" s="169" t="n">
        <f aca="false">'2. Anlagenabfrage'!D14</f>
        <v>0</v>
      </c>
      <c r="E20" s="166" t="s">
        <v>37</v>
      </c>
      <c r="F20" s="167"/>
      <c r="G20" s="168"/>
      <c r="H20" s="164" t="s">
        <v>41</v>
      </c>
      <c r="I20" s="191"/>
      <c r="J20" s="192" t="s">
        <v>42</v>
      </c>
      <c r="K20" s="193" t="str">
        <f aca="false">IF('(Rechner)'!$S$11&gt;100,"Summe über 100%!",IF(AND(I17=D17,I18&gt;D22),"Kann nicht größer als bisher sein!",""))</f>
        <v/>
      </c>
      <c r="L20" s="140"/>
      <c r="M20" s="194" t="s">
        <v>92</v>
      </c>
      <c r="N20" s="194"/>
      <c r="O20" s="194"/>
      <c r="P20" s="194"/>
      <c r="Q20" s="194"/>
      <c r="R20" s="163"/>
      <c r="S20" s="147"/>
      <c r="T20" s="147"/>
      <c r="U20" s="66"/>
      <c r="V20" s="66"/>
      <c r="W20" s="66"/>
      <c r="X20" s="66"/>
      <c r="Y20" s="66"/>
      <c r="Z20" s="2"/>
      <c r="AA20" s="2"/>
      <c r="AB20" s="2"/>
      <c r="AC20" s="2"/>
      <c r="AD20" s="2"/>
      <c r="AE20" s="2"/>
    </row>
    <row r="21" customFormat="false" ht="16.5" hidden="false" customHeight="true" outlineLevel="0" collapsed="false">
      <c r="A21" s="131"/>
      <c r="B21" s="157"/>
      <c r="C21" s="195"/>
      <c r="D21" s="196"/>
      <c r="E21" s="166"/>
      <c r="F21" s="167"/>
      <c r="G21" s="168"/>
      <c r="H21" s="154"/>
      <c r="I21" s="154"/>
      <c r="J21" s="155"/>
      <c r="K21" s="185"/>
      <c r="L21" s="140"/>
      <c r="M21" s="194" t="s">
        <v>93</v>
      </c>
      <c r="N21" s="194"/>
      <c r="O21" s="194"/>
      <c r="P21" s="194"/>
      <c r="Q21" s="194"/>
      <c r="R21" s="163"/>
      <c r="S21" s="147" t="s">
        <v>94</v>
      </c>
      <c r="T21" s="147"/>
      <c r="U21" s="66"/>
      <c r="V21" s="66"/>
      <c r="W21" s="66"/>
      <c r="X21" s="66"/>
      <c r="Y21" s="66"/>
      <c r="Z21" s="2"/>
      <c r="AA21" s="2"/>
      <c r="AB21" s="2"/>
      <c r="AC21" s="2"/>
      <c r="AD21" s="2"/>
      <c r="AE21" s="2"/>
    </row>
    <row r="22" customFormat="false" ht="17.25" hidden="false" customHeight="false" outlineLevel="0" collapsed="false">
      <c r="A22" s="131"/>
      <c r="B22" s="157"/>
      <c r="C22" s="157" t="s">
        <v>95</v>
      </c>
      <c r="D22" s="197"/>
      <c r="E22" s="198"/>
      <c r="F22" s="131"/>
      <c r="G22" s="157"/>
      <c r="H22" s="132" t="s">
        <v>95</v>
      </c>
      <c r="I22" s="199"/>
      <c r="J22" s="143"/>
      <c r="K22" s="200"/>
      <c r="L22" s="140"/>
      <c r="M22" s="201" t="s">
        <v>96</v>
      </c>
      <c r="N22" s="104"/>
      <c r="O22" s="202" t="s">
        <v>42</v>
      </c>
      <c r="P22" s="203"/>
      <c r="Q22" s="204"/>
      <c r="R22" s="163"/>
      <c r="S22" s="147"/>
      <c r="T22" s="147"/>
      <c r="U22" s="66"/>
      <c r="V22" s="66"/>
      <c r="W22" s="66"/>
      <c r="X22" s="66"/>
      <c r="Y22" s="66"/>
      <c r="Z22" s="2"/>
      <c r="AA22" s="2"/>
      <c r="AB22" s="2"/>
      <c r="AC22" s="2"/>
      <c r="AD22" s="2"/>
      <c r="AE22" s="2"/>
    </row>
    <row r="23" customFormat="false" ht="17.25" hidden="false" customHeight="false" outlineLevel="0" collapsed="false">
      <c r="A23" s="131"/>
      <c r="B23" s="157"/>
      <c r="C23" s="144" t="s">
        <v>97</v>
      </c>
      <c r="D23" s="205"/>
      <c r="E23" s="206" t="s">
        <v>37</v>
      </c>
      <c r="F23" s="131"/>
      <c r="G23" s="207"/>
      <c r="H23" s="144" t="s">
        <v>97</v>
      </c>
      <c r="I23" s="208"/>
      <c r="J23" s="209" t="s">
        <v>37</v>
      </c>
      <c r="K23" s="207"/>
      <c r="L23" s="140"/>
      <c r="M23" s="201" t="s">
        <v>98</v>
      </c>
      <c r="N23" s="104"/>
      <c r="O23" s="202" t="s">
        <v>42</v>
      </c>
      <c r="P23" s="203"/>
      <c r="Q23" s="204"/>
      <c r="R23" s="163"/>
      <c r="S23" s="147"/>
      <c r="T23" s="147"/>
      <c r="U23" s="66"/>
      <c r="V23" s="66"/>
      <c r="W23" s="66"/>
      <c r="X23" s="66"/>
      <c r="Y23" s="66"/>
      <c r="Z23" s="2"/>
      <c r="AA23" s="2"/>
      <c r="AB23" s="2"/>
      <c r="AC23" s="2"/>
      <c r="AD23" s="2"/>
      <c r="AE23" s="2"/>
    </row>
    <row r="24" customFormat="false" ht="17.25" hidden="false" customHeight="false" outlineLevel="0" collapsed="false">
      <c r="A24" s="131"/>
      <c r="B24" s="157"/>
      <c r="C24" s="144" t="s">
        <v>99</v>
      </c>
      <c r="D24" s="205"/>
      <c r="E24" s="206" t="s">
        <v>57</v>
      </c>
      <c r="F24" s="131"/>
      <c r="G24" s="207"/>
      <c r="H24" s="144" t="s">
        <v>99</v>
      </c>
      <c r="I24" s="208"/>
      <c r="J24" s="209" t="s">
        <v>57</v>
      </c>
      <c r="K24" s="207"/>
      <c r="L24" s="140"/>
      <c r="M24" s="201" t="s">
        <v>100</v>
      </c>
      <c r="N24" s="104"/>
      <c r="O24" s="202" t="s">
        <v>42</v>
      </c>
      <c r="P24" s="203"/>
      <c r="Q24" s="204"/>
      <c r="R24" s="163"/>
      <c r="S24" s="147"/>
      <c r="T24" s="147"/>
      <c r="U24" s="66"/>
      <c r="V24" s="66"/>
      <c r="W24" s="66"/>
      <c r="X24" s="66"/>
      <c r="Y24" s="66"/>
      <c r="Z24" s="2"/>
      <c r="AA24" s="2"/>
      <c r="AB24" s="2"/>
      <c r="AC24" s="2"/>
      <c r="AD24" s="2"/>
      <c r="AE24" s="2"/>
    </row>
    <row r="25" customFormat="false" ht="17.25" hidden="false" customHeight="false" outlineLevel="0" collapsed="false">
      <c r="A25" s="131"/>
      <c r="B25" s="157"/>
      <c r="C25" s="144" t="s">
        <v>101</v>
      </c>
      <c r="D25" s="205"/>
      <c r="E25" s="206" t="s">
        <v>57</v>
      </c>
      <c r="F25" s="131"/>
      <c r="G25" s="207"/>
      <c r="H25" s="144" t="s">
        <v>101</v>
      </c>
      <c r="I25" s="208"/>
      <c r="J25" s="209" t="s">
        <v>57</v>
      </c>
      <c r="K25" s="207"/>
      <c r="L25" s="140"/>
      <c r="M25" s="201" t="s">
        <v>102</v>
      </c>
      <c r="N25" s="104"/>
      <c r="O25" s="202" t="s">
        <v>42</v>
      </c>
      <c r="P25" s="203"/>
      <c r="Q25" s="204"/>
      <c r="R25" s="163"/>
      <c r="S25" s="147"/>
      <c r="T25" s="147"/>
      <c r="U25" s="66"/>
      <c r="V25" s="66"/>
      <c r="W25" s="66"/>
      <c r="X25" s="66"/>
      <c r="Y25" s="66"/>
      <c r="Z25" s="2"/>
      <c r="AA25" s="2"/>
      <c r="AB25" s="2"/>
      <c r="AC25" s="2"/>
      <c r="AD25" s="2"/>
      <c r="AE25" s="2"/>
    </row>
    <row r="26" customFormat="false" ht="17.25" hidden="false" customHeight="false" outlineLevel="0" collapsed="false">
      <c r="A26" s="131"/>
      <c r="B26" s="157"/>
      <c r="C26" s="144" t="s">
        <v>103</v>
      </c>
      <c r="D26" s="205"/>
      <c r="E26" s="206" t="s">
        <v>57</v>
      </c>
      <c r="F26" s="131"/>
      <c r="G26" s="207"/>
      <c r="H26" s="144" t="s">
        <v>103</v>
      </c>
      <c r="I26" s="208"/>
      <c r="J26" s="209" t="s">
        <v>57</v>
      </c>
      <c r="K26" s="207"/>
      <c r="L26" s="140"/>
      <c r="M26" s="210" t="s">
        <v>104</v>
      </c>
      <c r="N26" s="211" t="n">
        <f aca="false">SUM(N22:N25)</f>
        <v>0</v>
      </c>
      <c r="O26" s="202" t="s">
        <v>42</v>
      </c>
      <c r="P26" s="203"/>
      <c r="Q26" s="204"/>
      <c r="R26" s="163"/>
      <c r="S26" s="147"/>
      <c r="T26" s="147"/>
      <c r="U26" s="66"/>
      <c r="V26" s="66"/>
      <c r="W26" s="66"/>
      <c r="X26" s="66"/>
      <c r="Y26" s="66"/>
      <c r="Z26" s="2"/>
      <c r="AA26" s="2"/>
      <c r="AB26" s="2"/>
      <c r="AC26" s="2"/>
      <c r="AD26" s="2"/>
      <c r="AE26" s="2"/>
    </row>
    <row r="27" customFormat="false" ht="17.25" hidden="false" customHeight="false" outlineLevel="0" collapsed="false">
      <c r="A27" s="131"/>
      <c r="B27" s="157"/>
      <c r="C27" s="144" t="s">
        <v>105</v>
      </c>
      <c r="D27" s="205"/>
      <c r="E27" s="206" t="s">
        <v>57</v>
      </c>
      <c r="F27" s="131"/>
      <c r="G27" s="207"/>
      <c r="H27" s="144" t="s">
        <v>105</v>
      </c>
      <c r="I27" s="208"/>
      <c r="J27" s="209" t="s">
        <v>57</v>
      </c>
      <c r="K27" s="207"/>
      <c r="L27" s="140"/>
      <c r="M27" s="194" t="s">
        <v>56</v>
      </c>
      <c r="N27" s="194"/>
      <c r="O27" s="194"/>
      <c r="P27" s="194"/>
      <c r="Q27" s="194"/>
      <c r="R27" s="163"/>
      <c r="S27" s="147" t="s">
        <v>106</v>
      </c>
      <c r="T27" s="147"/>
      <c r="U27" s="66"/>
      <c r="V27" s="66"/>
      <c r="W27" s="66"/>
      <c r="X27" s="66"/>
      <c r="Y27" s="66"/>
      <c r="Z27" s="2"/>
      <c r="AA27" s="2"/>
      <c r="AB27" s="2"/>
      <c r="AC27" s="2"/>
      <c r="AD27" s="2"/>
      <c r="AE27" s="2"/>
    </row>
    <row r="28" customFormat="false" ht="17.25" hidden="false" customHeight="false" outlineLevel="0" collapsed="false">
      <c r="A28" s="131"/>
      <c r="B28" s="157"/>
      <c r="C28" s="144" t="s">
        <v>107</v>
      </c>
      <c r="D28" s="205"/>
      <c r="E28" s="206" t="s">
        <v>42</v>
      </c>
      <c r="F28" s="131"/>
      <c r="G28" s="207"/>
      <c r="H28" s="144" t="s">
        <v>108</v>
      </c>
      <c r="I28" s="208"/>
      <c r="J28" s="209" t="s">
        <v>42</v>
      </c>
      <c r="K28" s="212"/>
      <c r="L28" s="140"/>
      <c r="M28" s="201" t="s">
        <v>96</v>
      </c>
      <c r="N28" s="104"/>
      <c r="O28" s="213" t="s">
        <v>57</v>
      </c>
      <c r="P28" s="214"/>
      <c r="Q28" s="215"/>
      <c r="R28" s="163"/>
      <c r="S28" s="147"/>
      <c r="T28" s="147"/>
      <c r="U28" s="66"/>
      <c r="V28" s="66"/>
      <c r="W28" s="66"/>
      <c r="X28" s="66"/>
      <c r="Y28" s="66"/>
      <c r="Z28" s="2"/>
      <c r="AA28" s="2"/>
      <c r="AB28" s="2"/>
      <c r="AC28" s="2"/>
      <c r="AD28" s="2"/>
      <c r="AE28" s="2"/>
    </row>
    <row r="29" customFormat="false" ht="17.25" hidden="false" customHeight="false" outlineLevel="0" collapsed="false">
      <c r="A29" s="131"/>
      <c r="B29" s="157"/>
      <c r="C29" s="147" t="s">
        <v>109</v>
      </c>
      <c r="D29" s="162"/>
      <c r="E29" s="216"/>
      <c r="F29" s="131"/>
      <c r="G29" s="207"/>
      <c r="H29" s="147" t="s">
        <v>109</v>
      </c>
      <c r="I29" s="154"/>
      <c r="J29" s="154"/>
      <c r="K29" s="207"/>
      <c r="L29" s="140"/>
      <c r="M29" s="201" t="s">
        <v>98</v>
      </c>
      <c r="N29" s="104"/>
      <c r="O29" s="213" t="s">
        <v>57</v>
      </c>
      <c r="P29" s="214"/>
      <c r="Q29" s="215"/>
      <c r="R29" s="163"/>
      <c r="S29" s="147"/>
      <c r="T29" s="147"/>
      <c r="U29" s="66"/>
      <c r="V29" s="66"/>
      <c r="W29" s="66"/>
      <c r="X29" s="66"/>
      <c r="Y29" s="66"/>
      <c r="Z29" s="2"/>
      <c r="AA29" s="2"/>
      <c r="AB29" s="2"/>
      <c r="AC29" s="2"/>
      <c r="AD29" s="2"/>
      <c r="AE29" s="2"/>
    </row>
    <row r="30" customFormat="false" ht="17.25" hidden="false" customHeight="false" outlineLevel="0" collapsed="false">
      <c r="A30" s="131"/>
      <c r="B30" s="157"/>
      <c r="C30" s="144" t="str">
        <f aca="false">"PV-Anteil (Standard "&amp;'(Betriebsstoff- &amp; Anlagendaten)'!$C$130 &amp;"%)"</f>
        <v>PV-Anteil (Standard 25%)</v>
      </c>
      <c r="D30" s="205"/>
      <c r="E30" s="206" t="s">
        <v>37</v>
      </c>
      <c r="F30" s="131"/>
      <c r="G30" s="207"/>
      <c r="H30" s="144" t="str">
        <f aca="false">"PV-Anteil (Standard "&amp;'(Betriebsstoff- &amp; Anlagendaten)'!$C$130 &amp;"%)"</f>
        <v>PV-Anteil (Standard 25%)</v>
      </c>
      <c r="I30" s="208"/>
      <c r="J30" s="209" t="s">
        <v>37</v>
      </c>
      <c r="K30" s="207"/>
      <c r="L30" s="140"/>
      <c r="M30" s="201" t="s">
        <v>100</v>
      </c>
      <c r="N30" s="104"/>
      <c r="O30" s="213" t="s">
        <v>57</v>
      </c>
      <c r="P30" s="214"/>
      <c r="Q30" s="215"/>
      <c r="R30" s="163"/>
      <c r="S30" s="147"/>
      <c r="T30" s="147"/>
      <c r="U30" s="66"/>
      <c r="V30" s="66"/>
      <c r="W30" s="66"/>
      <c r="X30" s="66"/>
      <c r="Y30" s="66"/>
      <c r="Z30" s="2"/>
      <c r="AA30" s="2"/>
      <c r="AB30" s="2"/>
      <c r="AC30" s="2"/>
      <c r="AD30" s="2"/>
      <c r="AE30" s="2"/>
    </row>
    <row r="31" customFormat="false" ht="17.25" hidden="false" customHeight="false" outlineLevel="0" collapsed="false">
      <c r="A31" s="131"/>
      <c r="B31" s="157"/>
      <c r="C31" s="132" t="s">
        <v>110</v>
      </c>
      <c r="D31" s="205"/>
      <c r="E31" s="217"/>
      <c r="F31" s="131"/>
      <c r="G31" s="207"/>
      <c r="H31" s="132" t="s">
        <v>110</v>
      </c>
      <c r="I31" s="205"/>
      <c r="J31" s="218"/>
      <c r="K31" s="207"/>
      <c r="L31" s="140"/>
      <c r="M31" s="201" t="s">
        <v>102</v>
      </c>
      <c r="N31" s="104"/>
      <c r="O31" s="213" t="s">
        <v>57</v>
      </c>
      <c r="P31" s="214"/>
      <c r="Q31" s="215"/>
      <c r="R31" s="163"/>
      <c r="S31" s="147"/>
      <c r="T31" s="147"/>
      <c r="U31" s="66"/>
      <c r="V31" s="66"/>
      <c r="W31" s="66"/>
      <c r="X31" s="66"/>
      <c r="Y31" s="66"/>
      <c r="Z31" s="2"/>
      <c r="AA31" s="2"/>
      <c r="AB31" s="2"/>
      <c r="AC31" s="2"/>
      <c r="AD31" s="2"/>
      <c r="AE31" s="2"/>
    </row>
    <row r="32" customFormat="false" ht="17.25" hidden="false" customHeight="false" outlineLevel="0" collapsed="false">
      <c r="A32" s="131"/>
      <c r="B32" s="156"/>
      <c r="C32" s="137"/>
      <c r="D32" s="219"/>
      <c r="E32" s="220"/>
      <c r="F32" s="131"/>
      <c r="G32" s="156"/>
      <c r="H32" s="137"/>
      <c r="I32" s="219"/>
      <c r="J32" s="220"/>
      <c r="K32" s="200"/>
      <c r="L32" s="140"/>
      <c r="M32" s="210" t="s">
        <v>111</v>
      </c>
      <c r="N32" s="211" t="n">
        <f aca="false">SUM(N28:N31)</f>
        <v>0</v>
      </c>
      <c r="O32" s="213" t="s">
        <v>57</v>
      </c>
      <c r="P32" s="214"/>
      <c r="Q32" s="215"/>
      <c r="R32" s="163"/>
      <c r="S32" s="147"/>
      <c r="T32" s="147"/>
      <c r="U32" s="66"/>
      <c r="V32" s="66"/>
      <c r="W32" s="66"/>
      <c r="X32" s="66"/>
      <c r="Y32" s="66"/>
      <c r="Z32" s="2"/>
      <c r="AA32" s="2"/>
      <c r="AB32" s="2"/>
      <c r="AC32" s="2"/>
      <c r="AD32" s="2"/>
      <c r="AE32" s="2"/>
    </row>
    <row r="33" customFormat="false" ht="17.25" hidden="false" customHeight="false" outlineLevel="0" collapsed="false">
      <c r="A33" s="131"/>
      <c r="B33" s="161" t="s">
        <v>112</v>
      </c>
      <c r="C33" s="162"/>
      <c r="D33" s="133"/>
      <c r="E33" s="146"/>
      <c r="F33" s="131"/>
      <c r="G33" s="161" t="s">
        <v>113</v>
      </c>
      <c r="H33" s="162"/>
      <c r="I33" s="133"/>
      <c r="J33" s="146"/>
      <c r="K33" s="200"/>
      <c r="L33" s="140"/>
      <c r="M33" s="132"/>
      <c r="N33" s="221"/>
      <c r="O33" s="222"/>
      <c r="P33" s="222"/>
      <c r="Q33" s="222"/>
      <c r="R33" s="163"/>
      <c r="S33" s="147"/>
      <c r="T33" s="147"/>
      <c r="U33" s="66"/>
      <c r="V33" s="66"/>
      <c r="W33" s="66"/>
      <c r="X33" s="66"/>
      <c r="Y33" s="66"/>
      <c r="Z33" s="2"/>
      <c r="AA33" s="2"/>
      <c r="AB33" s="2"/>
      <c r="AC33" s="2"/>
      <c r="AD33" s="2"/>
      <c r="AE33" s="2"/>
    </row>
    <row r="34" customFormat="false" ht="17.25" hidden="false" customHeight="false" outlineLevel="0" collapsed="false">
      <c r="A34" s="131"/>
      <c r="B34" s="161"/>
      <c r="C34" s="162"/>
      <c r="D34" s="133"/>
      <c r="E34" s="146"/>
      <c r="F34" s="131"/>
      <c r="G34" s="161"/>
      <c r="H34" s="162"/>
      <c r="I34" s="133"/>
      <c r="J34" s="146"/>
      <c r="K34" s="200"/>
      <c r="L34" s="140"/>
      <c r="M34" s="223" t="s">
        <v>114</v>
      </c>
      <c r="N34" s="224" t="str">
        <f aca="false">IF($N$16="","",(N16*Q16+N17*Q17+N18*Q18)/(N16+N17+N18))</f>
        <v/>
      </c>
      <c r="O34" s="225" t="s">
        <v>115</v>
      </c>
      <c r="P34" s="225"/>
      <c r="Q34" s="225"/>
      <c r="R34" s="163"/>
      <c r="S34" s="147"/>
      <c r="T34" s="147"/>
      <c r="U34" s="66"/>
      <c r="V34" s="66"/>
      <c r="W34" s="66"/>
      <c r="X34" s="66"/>
      <c r="Y34" s="66"/>
      <c r="Z34" s="2"/>
      <c r="AA34" s="2"/>
      <c r="AB34" s="2"/>
      <c r="AC34" s="2"/>
      <c r="AD34" s="2"/>
      <c r="AE34" s="2"/>
    </row>
    <row r="35" customFormat="false" ht="17.25" hidden="false" customHeight="false" outlineLevel="0" collapsed="false">
      <c r="A35" s="131"/>
      <c r="B35" s="157"/>
      <c r="C35" s="164" t="s">
        <v>28</v>
      </c>
      <c r="D35" s="165" t="str">
        <f aca="false">'2. Anlagenabfrage'!D18</f>
        <v>- Bitte auswählen -</v>
      </c>
      <c r="E35" s="166"/>
      <c r="F35" s="167"/>
      <c r="G35" s="168"/>
      <c r="H35" s="164" t="s">
        <v>28</v>
      </c>
      <c r="I35" s="169" t="str">
        <f aca="false">'(Rechner)'!O6</f>
        <v>- Bitte auswählen -</v>
      </c>
      <c r="J35" s="166"/>
      <c r="K35" s="157"/>
      <c r="L35" s="140"/>
      <c r="M35" s="226" t="s">
        <v>116</v>
      </c>
      <c r="N35" s="227"/>
      <c r="O35" s="228" t="s">
        <v>42</v>
      </c>
      <c r="P35" s="228"/>
      <c r="Q35" s="229"/>
      <c r="R35" s="163"/>
      <c r="S35" s="147" t="s">
        <v>117</v>
      </c>
      <c r="T35" s="147"/>
      <c r="U35" s="66"/>
      <c r="V35" s="66"/>
      <c r="W35" s="66"/>
      <c r="X35" s="66"/>
      <c r="Y35" s="66"/>
      <c r="Z35" s="2"/>
      <c r="AA35" s="2"/>
      <c r="AB35" s="2"/>
      <c r="AC35" s="2"/>
      <c r="AD35" s="2"/>
      <c r="AE35" s="2"/>
    </row>
    <row r="36" customFormat="false" ht="17.25" hidden="false" customHeight="false" outlineLevel="0" collapsed="false">
      <c r="A36" s="131"/>
      <c r="B36" s="157"/>
      <c r="C36" s="164" t="s">
        <v>32</v>
      </c>
      <c r="D36" s="165" t="str">
        <f aca="false">'2. Anlagenabfrage'!D19</f>
        <v>nichts</v>
      </c>
      <c r="E36" s="166"/>
      <c r="F36" s="167"/>
      <c r="G36" s="168"/>
      <c r="H36" s="164" t="s">
        <v>32</v>
      </c>
      <c r="I36" s="165" t="str">
        <f aca="false">'2. Anlagenabfrage'!I20</f>
        <v>nichts</v>
      </c>
      <c r="J36" s="174"/>
      <c r="K36" s="175" t="str">
        <f aca="false">IF(AND(I37='(Betriebsstoff- &amp; Anlagendaten)'!C176,I35&lt;&gt;D35),"Erzeuger stimmt nicht überein!","")</f>
        <v/>
      </c>
      <c r="L36" s="230"/>
      <c r="M36" s="231"/>
      <c r="N36" s="231"/>
      <c r="O36" s="231"/>
      <c r="P36" s="231"/>
      <c r="Q36" s="231"/>
      <c r="R36" s="232"/>
      <c r="S36" s="147"/>
      <c r="T36" s="147"/>
      <c r="U36" s="66"/>
      <c r="V36" s="66"/>
      <c r="W36" s="66"/>
      <c r="X36" s="2"/>
      <c r="Y36" s="2"/>
      <c r="Z36" s="2"/>
      <c r="AA36" s="2"/>
      <c r="AB36" s="2"/>
      <c r="AC36" s="2"/>
      <c r="AD36" s="2"/>
      <c r="AE36" s="2"/>
    </row>
    <row r="37" customFormat="false" ht="17.25" hidden="false" customHeight="false" outlineLevel="0" collapsed="false">
      <c r="A37" s="131"/>
      <c r="B37" s="157"/>
      <c r="C37" s="179" t="str">
        <f aca="false">IF(D35='(Betriebsstoff- &amp; Anlagendaten)'!$B$133,"",IF(D35='(Betriebsstoff- &amp; Anlagendaten)'!$B$148,"Kollektorfläche","Verbrauch pro Jahr"))</f>
        <v/>
      </c>
      <c r="D37" s="165" t="n">
        <f aca="false">'2. Anlagenabfrage'!D20</f>
        <v>0</v>
      </c>
      <c r="E37" s="180" t="n">
        <f aca="false">VLOOKUP(D35,'(Betriebsstoff- &amp; Anlagendaten)'!B$28:D$48,3,0)</f>
        <v>0</v>
      </c>
      <c r="F37" s="167"/>
      <c r="G37" s="168"/>
      <c r="H37" s="164" t="s">
        <v>89</v>
      </c>
      <c r="I37" s="165" t="str">
        <f aca="false">'2. Anlagenabfrage'!I18</f>
        <v>-</v>
      </c>
      <c r="J37" s="166"/>
      <c r="K37" s="181" t="str">
        <f aca="false">IF(AND(I37='(Betriebsstoff- &amp; Anlagendaten)'!$B$157,I35&lt;&gt;D35),"Erzeuger stimmt nicht überein!","")</f>
        <v/>
      </c>
      <c r="L37" s="131"/>
      <c r="M37" s="131"/>
      <c r="N37" s="131"/>
      <c r="O37" s="131"/>
      <c r="P37" s="131"/>
      <c r="Q37" s="131"/>
      <c r="R37" s="131"/>
      <c r="S37" s="147"/>
      <c r="T37" s="147"/>
      <c r="U37" s="66"/>
      <c r="V37" s="66"/>
      <c r="W37" s="66"/>
      <c r="X37" s="2"/>
      <c r="Y37" s="2"/>
      <c r="Z37" s="2"/>
      <c r="AA37" s="2"/>
      <c r="AB37" s="2"/>
      <c r="AC37" s="2"/>
      <c r="AD37" s="2"/>
      <c r="AE37" s="2"/>
    </row>
    <row r="38" customFormat="false" ht="17.25" hidden="false" customHeight="false" outlineLevel="0" collapsed="false">
      <c r="A38" s="131"/>
      <c r="B38" s="157"/>
      <c r="C38" s="182" t="s">
        <v>34</v>
      </c>
      <c r="D38" s="165" t="n">
        <f aca="false">'2. Anlagenabfrage'!D21</f>
        <v>0</v>
      </c>
      <c r="E38" s="180" t="s">
        <v>35</v>
      </c>
      <c r="F38" s="167"/>
      <c r="G38" s="168"/>
      <c r="H38" s="164" t="s">
        <v>36</v>
      </c>
      <c r="I38" s="165" t="n">
        <f aca="false">'2. Anlagenabfrage'!I21</f>
        <v>0</v>
      </c>
      <c r="J38" s="180" t="s">
        <v>37</v>
      </c>
      <c r="K38" s="183" t="str">
        <f aca="false">IF('(Rechner)'!$S$11&gt;100,"Summe über 100%!","")</f>
        <v/>
      </c>
      <c r="L38" s="19"/>
      <c r="M38" s="19"/>
      <c r="N38" s="19"/>
      <c r="O38" s="19"/>
      <c r="P38" s="19"/>
      <c r="Q38" s="19"/>
      <c r="R38" s="19"/>
      <c r="S38" s="131"/>
      <c r="T38" s="131"/>
      <c r="U38" s="2"/>
      <c r="V38" s="2"/>
      <c r="W38" s="2"/>
      <c r="X38" s="2"/>
      <c r="Y38" s="2"/>
      <c r="Z38" s="2"/>
      <c r="AA38" s="2"/>
      <c r="AB38" s="2"/>
      <c r="AC38" s="2"/>
      <c r="AD38" s="2"/>
      <c r="AE38" s="2"/>
    </row>
    <row r="39" customFormat="false" ht="17.25" hidden="false" customHeight="false" outlineLevel="0" collapsed="false">
      <c r="A39" s="131"/>
      <c r="B39" s="157"/>
      <c r="C39" s="164" t="s">
        <v>38</v>
      </c>
      <c r="D39" s="165" t="n">
        <f aca="false">'2. Anlagenabfrage'!D22</f>
        <v>0</v>
      </c>
      <c r="E39" s="166"/>
      <c r="F39" s="167"/>
      <c r="G39" s="168"/>
      <c r="H39" s="182"/>
      <c r="I39" s="184"/>
      <c r="J39" s="166"/>
      <c r="K39" s="185"/>
      <c r="L39" s="131"/>
      <c r="M39" s="131"/>
      <c r="N39" s="131"/>
      <c r="O39" s="131"/>
      <c r="P39" s="131"/>
      <c r="Q39" s="131"/>
      <c r="R39" s="131"/>
      <c r="S39" s="131"/>
      <c r="T39" s="131"/>
      <c r="U39" s="2"/>
      <c r="V39" s="2"/>
      <c r="W39" s="2"/>
      <c r="X39" s="2"/>
      <c r="Y39" s="2"/>
      <c r="Z39" s="2"/>
      <c r="AA39" s="2"/>
      <c r="AB39" s="2"/>
      <c r="AC39" s="2"/>
      <c r="AD39" s="2"/>
      <c r="AE39" s="2"/>
    </row>
    <row r="40" customFormat="false" ht="17.25" hidden="false" customHeight="false" outlineLevel="0" collapsed="false">
      <c r="A40" s="131"/>
      <c r="B40" s="157"/>
      <c r="C40" s="164" t="s">
        <v>40</v>
      </c>
      <c r="D40" s="169" t="n">
        <f aca="false">'2. Anlagenabfrage'!D23</f>
        <v>0</v>
      </c>
      <c r="E40" s="166" t="s">
        <v>37</v>
      </c>
      <c r="F40" s="167"/>
      <c r="G40" s="168"/>
      <c r="H40" s="164" t="s">
        <v>41</v>
      </c>
      <c r="I40" s="191"/>
      <c r="J40" s="233" t="s">
        <v>42</v>
      </c>
      <c r="K40" s="185"/>
      <c r="L40" s="131"/>
      <c r="M40" s="131"/>
      <c r="N40" s="131"/>
      <c r="O40" s="131"/>
      <c r="P40" s="131"/>
      <c r="Q40" s="131"/>
      <c r="R40" s="131"/>
      <c r="S40" s="131"/>
      <c r="T40" s="131"/>
      <c r="U40" s="2"/>
      <c r="V40" s="2"/>
      <c r="W40" s="2"/>
      <c r="X40" s="2"/>
      <c r="Y40" s="2"/>
      <c r="Z40" s="2"/>
      <c r="AA40" s="2"/>
      <c r="AB40" s="2"/>
      <c r="AC40" s="2"/>
      <c r="AD40" s="2"/>
      <c r="AE40" s="2"/>
    </row>
    <row r="41" customFormat="false" ht="17.25" hidden="false" customHeight="false" outlineLevel="0" collapsed="false">
      <c r="A41" s="131"/>
      <c r="B41" s="157"/>
      <c r="C41" s="195"/>
      <c r="D41" s="234"/>
      <c r="E41" s="166"/>
      <c r="F41" s="167"/>
      <c r="G41" s="168"/>
      <c r="H41" s="154"/>
      <c r="I41" s="154"/>
      <c r="J41" s="155"/>
      <c r="K41" s="200"/>
      <c r="L41" s="131"/>
      <c r="M41" s="131"/>
      <c r="N41" s="131"/>
      <c r="O41" s="131"/>
      <c r="P41" s="131"/>
      <c r="Q41" s="131"/>
      <c r="R41" s="131"/>
      <c r="S41" s="131"/>
      <c r="T41" s="131"/>
      <c r="U41" s="2"/>
      <c r="V41" s="2"/>
      <c r="W41" s="2"/>
      <c r="X41" s="2"/>
      <c r="Y41" s="2"/>
      <c r="Z41" s="2"/>
      <c r="AA41" s="2"/>
      <c r="AB41" s="2"/>
      <c r="AC41" s="2"/>
      <c r="AD41" s="2"/>
      <c r="AE41" s="2"/>
    </row>
    <row r="42" customFormat="false" ht="17.25" hidden="false" customHeight="false" outlineLevel="0" collapsed="false">
      <c r="A42" s="131"/>
      <c r="B42" s="157"/>
      <c r="C42" s="157" t="s">
        <v>95</v>
      </c>
      <c r="D42" s="197"/>
      <c r="E42" s="198"/>
      <c r="F42" s="131"/>
      <c r="G42" s="157"/>
      <c r="H42" s="132" t="s">
        <v>95</v>
      </c>
      <c r="I42" s="199"/>
      <c r="J42" s="143"/>
      <c r="K42" s="207"/>
      <c r="L42" s="131"/>
      <c r="M42" s="131"/>
      <c r="N42" s="131"/>
      <c r="O42" s="131"/>
      <c r="P42" s="131"/>
      <c r="Q42" s="131"/>
      <c r="R42" s="131"/>
      <c r="S42" s="131"/>
      <c r="T42" s="131"/>
      <c r="U42" s="2"/>
      <c r="V42" s="2"/>
      <c r="W42" s="2"/>
      <c r="X42" s="2"/>
      <c r="Y42" s="2"/>
      <c r="Z42" s="2"/>
      <c r="AA42" s="2"/>
      <c r="AB42" s="2"/>
      <c r="AC42" s="2"/>
      <c r="AD42" s="2"/>
      <c r="AE42" s="2"/>
    </row>
    <row r="43" customFormat="false" ht="17.25" hidden="false" customHeight="false" outlineLevel="0" collapsed="false">
      <c r="A43" s="131"/>
      <c r="B43" s="157"/>
      <c r="C43" s="144" t="s">
        <v>97</v>
      </c>
      <c r="D43" s="205"/>
      <c r="E43" s="206" t="s">
        <v>37</v>
      </c>
      <c r="F43" s="131"/>
      <c r="G43" s="207"/>
      <c r="H43" s="144" t="s">
        <v>97</v>
      </c>
      <c r="I43" s="205"/>
      <c r="J43" s="206" t="s">
        <v>37</v>
      </c>
      <c r="K43" s="207"/>
      <c r="L43" s="131"/>
      <c r="M43" s="131"/>
      <c r="N43" s="131"/>
      <c r="O43" s="131"/>
      <c r="P43" s="131"/>
      <c r="Q43" s="131"/>
      <c r="R43" s="131"/>
      <c r="S43" s="131"/>
      <c r="T43" s="131"/>
      <c r="U43" s="2"/>
      <c r="V43" s="2"/>
      <c r="W43" s="2"/>
      <c r="X43" s="2"/>
      <c r="Y43" s="2"/>
      <c r="Z43" s="2"/>
      <c r="AA43" s="2"/>
      <c r="AB43" s="2"/>
      <c r="AC43" s="2"/>
      <c r="AD43" s="2"/>
      <c r="AE43" s="2"/>
    </row>
    <row r="44" customFormat="false" ht="17.25" hidden="false" customHeight="false" outlineLevel="0" collapsed="false">
      <c r="A44" s="131"/>
      <c r="B44" s="157"/>
      <c r="C44" s="144" t="s">
        <v>99</v>
      </c>
      <c r="D44" s="205"/>
      <c r="E44" s="206" t="s">
        <v>57</v>
      </c>
      <c r="F44" s="131"/>
      <c r="G44" s="207"/>
      <c r="H44" s="144" t="s">
        <v>99</v>
      </c>
      <c r="I44" s="205"/>
      <c r="J44" s="206" t="s">
        <v>57</v>
      </c>
      <c r="K44" s="207"/>
      <c r="L44" s="131"/>
      <c r="M44" s="131"/>
      <c r="N44" s="131"/>
      <c r="O44" s="131"/>
      <c r="P44" s="131"/>
      <c r="Q44" s="131"/>
      <c r="R44" s="131"/>
      <c r="S44" s="131"/>
      <c r="T44" s="131"/>
      <c r="U44" s="2"/>
      <c r="V44" s="2"/>
      <c r="W44" s="2"/>
      <c r="X44" s="2"/>
      <c r="Y44" s="2"/>
      <c r="Z44" s="2"/>
      <c r="AA44" s="2"/>
      <c r="AB44" s="2"/>
      <c r="AC44" s="2"/>
      <c r="AD44" s="2"/>
      <c r="AE44" s="2"/>
    </row>
    <row r="45" customFormat="false" ht="17.25" hidden="false" customHeight="false" outlineLevel="0" collapsed="false">
      <c r="A45" s="131"/>
      <c r="B45" s="157"/>
      <c r="C45" s="144" t="s">
        <v>101</v>
      </c>
      <c r="D45" s="205"/>
      <c r="E45" s="206" t="s">
        <v>57</v>
      </c>
      <c r="F45" s="131"/>
      <c r="G45" s="207"/>
      <c r="H45" s="144" t="s">
        <v>101</v>
      </c>
      <c r="I45" s="205"/>
      <c r="J45" s="206" t="s">
        <v>57</v>
      </c>
      <c r="K45" s="207"/>
      <c r="L45" s="131"/>
      <c r="M45" s="131"/>
      <c r="N45" s="131"/>
      <c r="O45" s="131"/>
      <c r="P45" s="131"/>
      <c r="Q45" s="131"/>
      <c r="R45" s="131"/>
      <c r="S45" s="131"/>
      <c r="T45" s="131"/>
      <c r="U45" s="2"/>
      <c r="V45" s="2"/>
      <c r="W45" s="2"/>
      <c r="X45" s="2"/>
      <c r="Y45" s="2"/>
      <c r="Z45" s="2"/>
      <c r="AA45" s="2"/>
      <c r="AB45" s="2"/>
      <c r="AC45" s="2"/>
      <c r="AD45" s="2"/>
      <c r="AE45" s="2"/>
    </row>
    <row r="46" customFormat="false" ht="17.25" hidden="false" customHeight="false" outlineLevel="0" collapsed="false">
      <c r="A46" s="131"/>
      <c r="B46" s="157"/>
      <c r="C46" s="144" t="s">
        <v>103</v>
      </c>
      <c r="D46" s="205"/>
      <c r="E46" s="206" t="s">
        <v>57</v>
      </c>
      <c r="F46" s="131"/>
      <c r="G46" s="207"/>
      <c r="H46" s="144" t="s">
        <v>103</v>
      </c>
      <c r="I46" s="205"/>
      <c r="J46" s="206" t="s">
        <v>57</v>
      </c>
      <c r="K46" s="207"/>
      <c r="L46" s="131"/>
      <c r="M46" s="131"/>
      <c r="N46" s="131"/>
      <c r="O46" s="131"/>
      <c r="P46" s="131"/>
      <c r="Q46" s="131"/>
      <c r="R46" s="131"/>
      <c r="S46" s="131"/>
      <c r="T46" s="131"/>
      <c r="U46" s="2"/>
      <c r="V46" s="2"/>
      <c r="W46" s="2"/>
      <c r="X46" s="2"/>
      <c r="Y46" s="2"/>
      <c r="Z46" s="2"/>
      <c r="AA46" s="2"/>
      <c r="AB46" s="2"/>
      <c r="AC46" s="2"/>
      <c r="AD46" s="2"/>
      <c r="AE46" s="2"/>
    </row>
    <row r="47" customFormat="false" ht="17.25" hidden="false" customHeight="false" outlineLevel="0" collapsed="false">
      <c r="A47" s="131"/>
      <c r="B47" s="157"/>
      <c r="C47" s="144" t="s">
        <v>105</v>
      </c>
      <c r="D47" s="205"/>
      <c r="E47" s="206" t="s">
        <v>57</v>
      </c>
      <c r="F47" s="131"/>
      <c r="G47" s="207"/>
      <c r="H47" s="144" t="s">
        <v>105</v>
      </c>
      <c r="I47" s="205"/>
      <c r="J47" s="206" t="s">
        <v>57</v>
      </c>
      <c r="K47" s="207"/>
      <c r="L47" s="131"/>
      <c r="M47" s="131"/>
      <c r="N47" s="131"/>
      <c r="O47" s="131"/>
      <c r="P47" s="131"/>
      <c r="Q47" s="131"/>
      <c r="R47" s="131"/>
      <c r="S47" s="131"/>
      <c r="T47" s="131"/>
      <c r="U47" s="2"/>
      <c r="V47" s="2"/>
      <c r="W47" s="2"/>
      <c r="X47" s="2"/>
      <c r="Y47" s="2"/>
      <c r="Z47" s="2"/>
      <c r="AA47" s="2"/>
      <c r="AB47" s="2"/>
      <c r="AC47" s="2"/>
      <c r="AD47" s="2"/>
      <c r="AE47" s="2"/>
    </row>
    <row r="48" customFormat="false" ht="17.25" hidden="false" customHeight="false" outlineLevel="0" collapsed="false">
      <c r="A48" s="131"/>
      <c r="B48" s="157"/>
      <c r="C48" s="144" t="s">
        <v>107</v>
      </c>
      <c r="D48" s="205"/>
      <c r="E48" s="206" t="s">
        <v>42</v>
      </c>
      <c r="F48" s="131"/>
      <c r="G48" s="207"/>
      <c r="H48" s="144" t="s">
        <v>108</v>
      </c>
      <c r="I48" s="205"/>
      <c r="J48" s="206" t="s">
        <v>42</v>
      </c>
      <c r="K48" s="207"/>
      <c r="L48" s="131"/>
      <c r="M48" s="131"/>
      <c r="N48" s="131"/>
      <c r="O48" s="131"/>
      <c r="P48" s="131"/>
      <c r="Q48" s="131"/>
      <c r="R48" s="131"/>
      <c r="S48" s="131"/>
      <c r="T48" s="131"/>
      <c r="U48" s="2"/>
      <c r="V48" s="2"/>
      <c r="W48" s="2"/>
      <c r="X48" s="2"/>
      <c r="Y48" s="2"/>
      <c r="Z48" s="2"/>
      <c r="AA48" s="2"/>
      <c r="AB48" s="2"/>
      <c r="AC48" s="2"/>
      <c r="AD48" s="2"/>
      <c r="AE48" s="2"/>
    </row>
    <row r="49" customFormat="false" ht="17.25" hidden="false" customHeight="false" outlineLevel="0" collapsed="false">
      <c r="A49" s="131"/>
      <c r="B49" s="157"/>
      <c r="C49" s="147" t="s">
        <v>109</v>
      </c>
      <c r="D49" s="162"/>
      <c r="E49" s="216"/>
      <c r="F49" s="131"/>
      <c r="G49" s="207"/>
      <c r="H49" s="147" t="s">
        <v>109</v>
      </c>
      <c r="I49" s="154"/>
      <c r="J49" s="154"/>
      <c r="K49" s="207"/>
      <c r="L49" s="131"/>
      <c r="M49" s="131"/>
      <c r="N49" s="131"/>
      <c r="O49" s="131"/>
      <c r="P49" s="131"/>
      <c r="Q49" s="131"/>
      <c r="R49" s="131"/>
      <c r="S49" s="131"/>
      <c r="T49" s="131"/>
      <c r="U49" s="2"/>
      <c r="V49" s="2"/>
      <c r="W49" s="2"/>
      <c r="X49" s="2"/>
      <c r="Y49" s="2"/>
      <c r="Z49" s="2"/>
      <c r="AA49" s="2"/>
      <c r="AB49" s="2"/>
      <c r="AC49" s="2"/>
      <c r="AD49" s="2"/>
      <c r="AE49" s="2"/>
    </row>
    <row r="50" customFormat="false" ht="17.25" hidden="false" customHeight="false" outlineLevel="0" collapsed="false">
      <c r="A50" s="131"/>
      <c r="B50" s="157"/>
      <c r="C50" s="144" t="str">
        <f aca="false">"PV-Anteil (Standard "&amp;'(Betriebsstoff- &amp; Anlagendaten)'!$C$130 &amp;"%)"</f>
        <v>PV-Anteil (Standard 25%)</v>
      </c>
      <c r="D50" s="205"/>
      <c r="E50" s="206" t="s">
        <v>37</v>
      </c>
      <c r="F50" s="131"/>
      <c r="G50" s="207"/>
      <c r="H50" s="144" t="str">
        <f aca="false">"PV-Anteil (Standard "&amp;'(Betriebsstoff- &amp; Anlagendaten)'!$C$130 &amp;"%)"</f>
        <v>PV-Anteil (Standard 25%)</v>
      </c>
      <c r="I50" s="205"/>
      <c r="J50" s="206" t="s">
        <v>37</v>
      </c>
      <c r="K50" s="207"/>
      <c r="L50" s="131"/>
      <c r="M50" s="131"/>
      <c r="N50" s="131"/>
      <c r="O50" s="131"/>
      <c r="P50" s="131"/>
      <c r="Q50" s="131"/>
      <c r="R50" s="131"/>
      <c r="S50" s="131"/>
      <c r="T50" s="131"/>
      <c r="U50" s="2"/>
      <c r="V50" s="2"/>
      <c r="W50" s="2"/>
      <c r="X50" s="2"/>
      <c r="Y50" s="2"/>
      <c r="Z50" s="2"/>
      <c r="AA50" s="2"/>
      <c r="AB50" s="2"/>
      <c r="AC50" s="2"/>
      <c r="AD50" s="2"/>
      <c r="AE50" s="2"/>
    </row>
    <row r="51" customFormat="false" ht="17.25" hidden="false" customHeight="false" outlineLevel="0" collapsed="false">
      <c r="A51" s="131"/>
      <c r="B51" s="157"/>
      <c r="C51" s="132" t="s">
        <v>110</v>
      </c>
      <c r="D51" s="205"/>
      <c r="E51" s="217"/>
      <c r="F51" s="131"/>
      <c r="G51" s="207"/>
      <c r="H51" s="132" t="s">
        <v>110</v>
      </c>
      <c r="I51" s="205"/>
      <c r="J51" s="218"/>
      <c r="K51" s="207"/>
      <c r="L51" s="131"/>
      <c r="M51" s="131"/>
      <c r="N51" s="131"/>
      <c r="O51" s="131"/>
      <c r="P51" s="131"/>
      <c r="Q51" s="131"/>
      <c r="R51" s="131"/>
      <c r="S51" s="131"/>
      <c r="T51" s="131"/>
      <c r="U51" s="2"/>
      <c r="V51" s="2"/>
      <c r="W51" s="2"/>
      <c r="X51" s="2"/>
      <c r="Y51" s="2"/>
      <c r="Z51" s="2"/>
      <c r="AA51" s="2"/>
      <c r="AB51" s="2"/>
      <c r="AC51" s="2"/>
      <c r="AD51" s="2"/>
      <c r="AE51" s="2"/>
    </row>
    <row r="52" customFormat="false" ht="17.25" hidden="false" customHeight="false" outlineLevel="0" collapsed="false">
      <c r="A52" s="131"/>
      <c r="B52" s="156"/>
      <c r="C52" s="137"/>
      <c r="D52" s="219"/>
      <c r="E52" s="220"/>
      <c r="F52" s="131"/>
      <c r="G52" s="156"/>
      <c r="H52" s="137"/>
      <c r="I52" s="219"/>
      <c r="J52" s="220"/>
      <c r="K52" s="200"/>
      <c r="L52" s="131"/>
      <c r="M52" s="131"/>
      <c r="N52" s="131"/>
      <c r="O52" s="131"/>
      <c r="P52" s="131"/>
      <c r="Q52" s="131"/>
      <c r="R52" s="131"/>
      <c r="S52" s="131"/>
      <c r="T52" s="131"/>
      <c r="U52" s="2"/>
      <c r="V52" s="2"/>
      <c r="W52" s="2"/>
      <c r="X52" s="2"/>
      <c r="Y52" s="2"/>
      <c r="Z52" s="2"/>
      <c r="AA52" s="2"/>
      <c r="AB52" s="2"/>
      <c r="AC52" s="2"/>
      <c r="AD52" s="2"/>
      <c r="AE52" s="2"/>
    </row>
    <row r="53" customFormat="false" ht="17.25" hidden="false" customHeight="false" outlineLevel="0" collapsed="false">
      <c r="A53" s="131"/>
      <c r="B53" s="161" t="s">
        <v>118</v>
      </c>
      <c r="C53" s="162"/>
      <c r="D53" s="133"/>
      <c r="E53" s="146"/>
      <c r="F53" s="131"/>
      <c r="G53" s="161" t="s">
        <v>119</v>
      </c>
      <c r="H53" s="162"/>
      <c r="I53" s="133"/>
      <c r="J53" s="146"/>
      <c r="K53" s="200"/>
      <c r="L53" s="131"/>
      <c r="M53" s="131"/>
      <c r="N53" s="131"/>
      <c r="O53" s="131"/>
      <c r="P53" s="131"/>
      <c r="Q53" s="131"/>
      <c r="R53" s="131"/>
      <c r="S53" s="131"/>
      <c r="T53" s="131"/>
      <c r="U53" s="2"/>
      <c r="V53" s="2"/>
      <c r="W53" s="2"/>
      <c r="X53" s="2"/>
      <c r="Y53" s="2"/>
      <c r="Z53" s="2"/>
      <c r="AA53" s="2"/>
      <c r="AB53" s="2"/>
      <c r="AC53" s="2"/>
      <c r="AD53" s="2"/>
      <c r="AE53" s="2"/>
    </row>
    <row r="54" customFormat="false" ht="17.25" hidden="false" customHeight="false" outlineLevel="0" collapsed="false">
      <c r="A54" s="131"/>
      <c r="B54" s="161"/>
      <c r="C54" s="162"/>
      <c r="D54" s="133"/>
      <c r="E54" s="146"/>
      <c r="F54" s="131"/>
      <c r="G54" s="161"/>
      <c r="H54" s="162"/>
      <c r="I54" s="133"/>
      <c r="J54" s="146"/>
      <c r="K54" s="200"/>
      <c r="L54" s="131"/>
      <c r="M54" s="131"/>
      <c r="N54" s="131"/>
      <c r="O54" s="131"/>
      <c r="P54" s="131"/>
      <c r="Q54" s="131"/>
      <c r="R54" s="131"/>
      <c r="S54" s="131"/>
      <c r="T54" s="131"/>
      <c r="U54" s="2"/>
      <c r="V54" s="2"/>
      <c r="W54" s="2"/>
      <c r="X54" s="2"/>
      <c r="Y54" s="2"/>
      <c r="Z54" s="2"/>
      <c r="AA54" s="2"/>
      <c r="AB54" s="2"/>
      <c r="AC54" s="2"/>
      <c r="AD54" s="2"/>
      <c r="AE54" s="2"/>
    </row>
    <row r="55" customFormat="false" ht="17.25" hidden="false" customHeight="false" outlineLevel="0" collapsed="false">
      <c r="A55" s="131"/>
      <c r="B55" s="157"/>
      <c r="C55" s="164" t="s">
        <v>28</v>
      </c>
      <c r="D55" s="165" t="str">
        <f aca="false">'2. Anlagenabfrage'!D25</f>
        <v>- Bitte auswählen -</v>
      </c>
      <c r="E55" s="166"/>
      <c r="F55" s="167"/>
      <c r="G55" s="168"/>
      <c r="H55" s="164" t="s">
        <v>28</v>
      </c>
      <c r="I55" s="169" t="str">
        <f aca="false">'(Rechner)'!P6</f>
        <v>- Bitte auswählen -</v>
      </c>
      <c r="J55" s="166"/>
      <c r="K55" s="157"/>
      <c r="L55" s="131"/>
      <c r="M55" s="131"/>
      <c r="N55" s="131"/>
      <c r="O55" s="131"/>
      <c r="P55" s="131"/>
      <c r="Q55" s="131"/>
      <c r="R55" s="131"/>
      <c r="S55" s="131"/>
      <c r="T55" s="131"/>
      <c r="U55" s="2"/>
      <c r="V55" s="2"/>
      <c r="W55" s="2"/>
      <c r="X55" s="2"/>
      <c r="Y55" s="2"/>
      <c r="Z55" s="2"/>
      <c r="AA55" s="2"/>
      <c r="AB55" s="2"/>
      <c r="AC55" s="2"/>
      <c r="AD55" s="2"/>
      <c r="AE55" s="2"/>
    </row>
    <row r="56" customFormat="false" ht="17.25" hidden="false" customHeight="false" outlineLevel="0" collapsed="false">
      <c r="A56" s="131"/>
      <c r="B56" s="157"/>
      <c r="C56" s="164" t="s">
        <v>32</v>
      </c>
      <c r="D56" s="165" t="str">
        <f aca="false">'2. Anlagenabfrage'!D26</f>
        <v>nichts</v>
      </c>
      <c r="E56" s="166"/>
      <c r="F56" s="167"/>
      <c r="G56" s="168"/>
      <c r="H56" s="164" t="s">
        <v>32</v>
      </c>
      <c r="I56" s="165" t="str">
        <f aca="false">'2. Anlagenabfrage'!I27</f>
        <v>nichts</v>
      </c>
      <c r="J56" s="174"/>
      <c r="K56" s="175" t="str">
        <f aca="false">IF(AND(I57='(Betriebsstoff- &amp; Anlagendaten)'!C196,I55&lt;&gt;D55),"Erzeuger stimmt nicht überein!","")</f>
        <v/>
      </c>
      <c r="L56" s="131"/>
      <c r="M56" s="131"/>
      <c r="N56" s="131"/>
      <c r="O56" s="131"/>
      <c r="P56" s="131"/>
      <c r="Q56" s="131"/>
      <c r="R56" s="131"/>
      <c r="S56" s="131"/>
      <c r="T56" s="131"/>
      <c r="U56" s="2"/>
      <c r="V56" s="2"/>
      <c r="W56" s="2"/>
      <c r="X56" s="2"/>
      <c r="Y56" s="2"/>
      <c r="Z56" s="2"/>
      <c r="AA56" s="2"/>
      <c r="AB56" s="2"/>
      <c r="AC56" s="2"/>
      <c r="AD56" s="2"/>
      <c r="AE56" s="2"/>
    </row>
    <row r="57" customFormat="false" ht="17.25" hidden="false" customHeight="false" outlineLevel="0" collapsed="false">
      <c r="A57" s="131"/>
      <c r="B57" s="157"/>
      <c r="C57" s="179" t="str">
        <f aca="false">IF(D55='(Betriebsstoff- &amp; Anlagendaten)'!$B$133,"",IF(D55='(Betriebsstoff- &amp; Anlagendaten)'!$B$148,"Kollektorfläche","Verbrauch pro Jahr"))</f>
        <v/>
      </c>
      <c r="D57" s="165" t="n">
        <f aca="false">'2. Anlagenabfrage'!D27</f>
        <v>0</v>
      </c>
      <c r="E57" s="180" t="n">
        <f aca="false">VLOOKUP(D55,'(Betriebsstoff- &amp; Anlagendaten)'!B$28:D$48,3,0)</f>
        <v>0</v>
      </c>
      <c r="F57" s="167"/>
      <c r="G57" s="168"/>
      <c r="H57" s="164" t="s">
        <v>89</v>
      </c>
      <c r="I57" s="165" t="str">
        <f aca="false">'2. Anlagenabfrage'!I25</f>
        <v>-</v>
      </c>
      <c r="J57" s="166"/>
      <c r="K57" s="181" t="str">
        <f aca="false">IF(AND(I57='(Betriebsstoff- &amp; Anlagendaten)'!$B$157,I55&lt;&gt;D55),"Erzeuger stimmt nicht überein!","")</f>
        <v/>
      </c>
      <c r="L57" s="131"/>
      <c r="M57" s="131"/>
      <c r="N57" s="131"/>
      <c r="O57" s="131"/>
      <c r="P57" s="131"/>
      <c r="Q57" s="131"/>
      <c r="R57" s="131"/>
      <c r="S57" s="131"/>
      <c r="T57" s="131"/>
      <c r="U57" s="2"/>
      <c r="V57" s="2"/>
      <c r="W57" s="2"/>
      <c r="X57" s="2"/>
      <c r="Y57" s="2"/>
      <c r="Z57" s="2"/>
      <c r="AA57" s="2"/>
      <c r="AB57" s="2"/>
      <c r="AC57" s="2"/>
      <c r="AD57" s="2"/>
      <c r="AE57" s="2"/>
    </row>
    <row r="58" customFormat="false" ht="17.25" hidden="false" customHeight="false" outlineLevel="0" collapsed="false">
      <c r="A58" s="131"/>
      <c r="B58" s="157"/>
      <c r="C58" s="182" t="s">
        <v>34</v>
      </c>
      <c r="D58" s="165" t="n">
        <f aca="false">'2. Anlagenabfrage'!D28</f>
        <v>0</v>
      </c>
      <c r="E58" s="180" t="s">
        <v>35</v>
      </c>
      <c r="F58" s="167"/>
      <c r="G58" s="168"/>
      <c r="H58" s="164" t="s">
        <v>36</v>
      </c>
      <c r="I58" s="165" t="n">
        <f aca="false">'2. Anlagenabfrage'!I28</f>
        <v>0</v>
      </c>
      <c r="J58" s="180" t="s">
        <v>37</v>
      </c>
      <c r="K58" s="183" t="str">
        <f aca="false">IF('(Rechner)'!$S$11&gt;100,"Summe über 100%!","")</f>
        <v/>
      </c>
      <c r="L58" s="131"/>
      <c r="M58" s="131"/>
      <c r="N58" s="131"/>
      <c r="O58" s="131"/>
      <c r="P58" s="131"/>
      <c r="Q58" s="131"/>
      <c r="R58" s="131"/>
      <c r="S58" s="131"/>
      <c r="T58" s="131"/>
      <c r="U58" s="2"/>
      <c r="V58" s="2"/>
      <c r="W58" s="2"/>
      <c r="X58" s="2"/>
      <c r="Y58" s="2"/>
      <c r="Z58" s="2"/>
      <c r="AA58" s="2"/>
      <c r="AB58" s="2"/>
      <c r="AC58" s="2"/>
      <c r="AD58" s="2"/>
      <c r="AE58" s="2"/>
    </row>
    <row r="59" customFormat="false" ht="17.25" hidden="false" customHeight="false" outlineLevel="0" collapsed="false">
      <c r="A59" s="131"/>
      <c r="B59" s="157"/>
      <c r="C59" s="164" t="s">
        <v>38</v>
      </c>
      <c r="D59" s="165" t="n">
        <f aca="false">'2. Anlagenabfrage'!D29</f>
        <v>0</v>
      </c>
      <c r="E59" s="166"/>
      <c r="F59" s="167"/>
      <c r="G59" s="168"/>
      <c r="H59" s="182"/>
      <c r="I59" s="184"/>
      <c r="J59" s="166"/>
      <c r="K59" s="185"/>
      <c r="L59" s="131"/>
      <c r="M59" s="131"/>
      <c r="N59" s="131"/>
      <c r="O59" s="131"/>
      <c r="P59" s="131"/>
      <c r="Q59" s="131"/>
      <c r="R59" s="131"/>
      <c r="S59" s="131"/>
      <c r="T59" s="131"/>
      <c r="U59" s="2"/>
      <c r="V59" s="2"/>
      <c r="W59" s="2"/>
      <c r="X59" s="2"/>
      <c r="Y59" s="2"/>
      <c r="Z59" s="2"/>
      <c r="AA59" s="2"/>
      <c r="AB59" s="2"/>
      <c r="AC59" s="2"/>
      <c r="AD59" s="2"/>
      <c r="AE59" s="2"/>
    </row>
    <row r="60" customFormat="false" ht="17.25" hidden="false" customHeight="false" outlineLevel="0" collapsed="false">
      <c r="A60" s="131"/>
      <c r="B60" s="157"/>
      <c r="C60" s="164" t="s">
        <v>40</v>
      </c>
      <c r="D60" s="169" t="n">
        <f aca="false">'2. Anlagenabfrage'!D30</f>
        <v>0</v>
      </c>
      <c r="E60" s="166" t="s">
        <v>37</v>
      </c>
      <c r="F60" s="167"/>
      <c r="G60" s="168"/>
      <c r="H60" s="164" t="s">
        <v>41</v>
      </c>
      <c r="I60" s="191"/>
      <c r="J60" s="233" t="s">
        <v>42</v>
      </c>
      <c r="K60" s="185"/>
      <c r="L60" s="131"/>
      <c r="M60" s="131"/>
      <c r="N60" s="131"/>
      <c r="O60" s="131"/>
      <c r="P60" s="131"/>
      <c r="Q60" s="131"/>
      <c r="R60" s="131"/>
      <c r="S60" s="131"/>
      <c r="T60" s="131"/>
      <c r="U60" s="2"/>
      <c r="V60" s="2"/>
      <c r="W60" s="2"/>
      <c r="X60" s="2"/>
      <c r="Y60" s="2"/>
      <c r="Z60" s="2"/>
      <c r="AA60" s="2"/>
      <c r="AB60" s="2"/>
      <c r="AC60" s="2"/>
      <c r="AD60" s="2"/>
      <c r="AE60" s="2"/>
    </row>
    <row r="61" customFormat="false" ht="17.25" hidden="false" customHeight="false" outlineLevel="0" collapsed="false">
      <c r="A61" s="131"/>
      <c r="B61" s="157"/>
      <c r="C61" s="195"/>
      <c r="D61" s="234"/>
      <c r="E61" s="166"/>
      <c r="F61" s="167"/>
      <c r="G61" s="168"/>
      <c r="H61" s="154"/>
      <c r="I61" s="154"/>
      <c r="J61" s="154"/>
      <c r="K61" s="200"/>
      <c r="L61" s="131"/>
      <c r="M61" s="131"/>
      <c r="N61" s="131"/>
      <c r="O61" s="131"/>
      <c r="P61" s="131"/>
      <c r="Q61" s="131"/>
      <c r="R61" s="131"/>
      <c r="S61" s="131"/>
      <c r="T61" s="131"/>
      <c r="U61" s="2"/>
      <c r="V61" s="2"/>
      <c r="W61" s="2"/>
      <c r="X61" s="2"/>
      <c r="Y61" s="2"/>
      <c r="Z61" s="2"/>
      <c r="AA61" s="2"/>
      <c r="AB61" s="2"/>
      <c r="AC61" s="2"/>
      <c r="AD61" s="2"/>
      <c r="AE61" s="2"/>
    </row>
    <row r="62" customFormat="false" ht="17.25" hidden="false" customHeight="false" outlineLevel="0" collapsed="false">
      <c r="A62" s="131"/>
      <c r="B62" s="157"/>
      <c r="C62" s="157" t="s">
        <v>95</v>
      </c>
      <c r="D62" s="197"/>
      <c r="E62" s="198"/>
      <c r="F62" s="131"/>
      <c r="G62" s="157"/>
      <c r="H62" s="132" t="s">
        <v>95</v>
      </c>
      <c r="I62" s="199"/>
      <c r="J62" s="143"/>
      <c r="K62" s="207"/>
      <c r="L62" s="131"/>
      <c r="M62" s="131"/>
      <c r="N62" s="131"/>
      <c r="O62" s="131"/>
      <c r="P62" s="131"/>
      <c r="Q62" s="131"/>
      <c r="R62" s="131"/>
      <c r="S62" s="131"/>
      <c r="T62" s="131"/>
      <c r="U62" s="2"/>
      <c r="V62" s="2"/>
      <c r="W62" s="2"/>
      <c r="X62" s="2"/>
      <c r="Y62" s="2"/>
      <c r="Z62" s="2"/>
      <c r="AA62" s="2"/>
      <c r="AB62" s="2"/>
      <c r="AC62" s="2"/>
      <c r="AD62" s="2"/>
      <c r="AE62" s="2"/>
    </row>
    <row r="63" customFormat="false" ht="17.25" hidden="false" customHeight="false" outlineLevel="0" collapsed="false">
      <c r="A63" s="131"/>
      <c r="B63" s="157"/>
      <c r="C63" s="144" t="s">
        <v>97</v>
      </c>
      <c r="D63" s="205"/>
      <c r="E63" s="206" t="s">
        <v>37</v>
      </c>
      <c r="F63" s="131"/>
      <c r="G63" s="207"/>
      <c r="H63" s="144" t="s">
        <v>97</v>
      </c>
      <c r="I63" s="205"/>
      <c r="J63" s="206" t="s">
        <v>37</v>
      </c>
      <c r="K63" s="207"/>
      <c r="L63" s="131"/>
      <c r="M63" s="131"/>
      <c r="N63" s="131"/>
      <c r="O63" s="131"/>
      <c r="P63" s="131"/>
      <c r="Q63" s="131"/>
      <c r="R63" s="131"/>
      <c r="S63" s="131"/>
      <c r="T63" s="131"/>
      <c r="U63" s="2"/>
      <c r="V63" s="2"/>
      <c r="W63" s="2"/>
      <c r="X63" s="2"/>
      <c r="Y63" s="2"/>
      <c r="Z63" s="2"/>
      <c r="AA63" s="2"/>
      <c r="AB63" s="2"/>
      <c r="AC63" s="2"/>
      <c r="AD63" s="2"/>
      <c r="AE63" s="2"/>
    </row>
    <row r="64" customFormat="false" ht="17.25" hidden="false" customHeight="false" outlineLevel="0" collapsed="false">
      <c r="A64" s="131"/>
      <c r="B64" s="157"/>
      <c r="C64" s="144" t="s">
        <v>99</v>
      </c>
      <c r="D64" s="205"/>
      <c r="E64" s="206" t="s">
        <v>57</v>
      </c>
      <c r="F64" s="131"/>
      <c r="G64" s="207"/>
      <c r="H64" s="144" t="s">
        <v>99</v>
      </c>
      <c r="I64" s="205"/>
      <c r="J64" s="206" t="s">
        <v>57</v>
      </c>
      <c r="K64" s="207"/>
      <c r="L64" s="131"/>
      <c r="M64" s="131"/>
      <c r="N64" s="131"/>
      <c r="O64" s="131"/>
      <c r="P64" s="131"/>
      <c r="Q64" s="131"/>
      <c r="R64" s="131"/>
      <c r="S64" s="131"/>
      <c r="T64" s="131"/>
      <c r="U64" s="2"/>
      <c r="V64" s="2"/>
      <c r="W64" s="2"/>
      <c r="X64" s="2"/>
      <c r="Y64" s="2"/>
      <c r="Z64" s="2"/>
      <c r="AA64" s="2"/>
      <c r="AB64" s="2"/>
      <c r="AC64" s="2"/>
      <c r="AD64" s="2"/>
      <c r="AE64" s="2"/>
    </row>
    <row r="65" customFormat="false" ht="17.25" hidden="false" customHeight="false" outlineLevel="0" collapsed="false">
      <c r="A65" s="131"/>
      <c r="B65" s="157"/>
      <c r="C65" s="144" t="s">
        <v>101</v>
      </c>
      <c r="D65" s="205"/>
      <c r="E65" s="206" t="s">
        <v>57</v>
      </c>
      <c r="F65" s="131"/>
      <c r="G65" s="207"/>
      <c r="H65" s="144" t="s">
        <v>101</v>
      </c>
      <c r="I65" s="205"/>
      <c r="J65" s="206" t="s">
        <v>57</v>
      </c>
      <c r="K65" s="207"/>
      <c r="L65" s="131"/>
      <c r="M65" s="131"/>
      <c r="N65" s="131"/>
      <c r="O65" s="131"/>
      <c r="P65" s="131"/>
      <c r="Q65" s="131"/>
      <c r="R65" s="131"/>
      <c r="S65" s="131"/>
      <c r="T65" s="131"/>
      <c r="U65" s="2"/>
      <c r="V65" s="2"/>
      <c r="W65" s="2"/>
      <c r="X65" s="2"/>
      <c r="Y65" s="2"/>
      <c r="Z65" s="2"/>
      <c r="AA65" s="2"/>
      <c r="AB65" s="2"/>
      <c r="AC65" s="2"/>
      <c r="AD65" s="2"/>
      <c r="AE65" s="2"/>
    </row>
    <row r="66" customFormat="false" ht="17.25" hidden="false" customHeight="false" outlineLevel="0" collapsed="false">
      <c r="A66" s="131"/>
      <c r="B66" s="157"/>
      <c r="C66" s="144" t="s">
        <v>103</v>
      </c>
      <c r="D66" s="205"/>
      <c r="E66" s="206" t="s">
        <v>57</v>
      </c>
      <c r="F66" s="131"/>
      <c r="G66" s="207"/>
      <c r="H66" s="144" t="s">
        <v>103</v>
      </c>
      <c r="I66" s="205"/>
      <c r="J66" s="206" t="s">
        <v>57</v>
      </c>
      <c r="K66" s="207"/>
      <c r="L66" s="131"/>
      <c r="M66" s="131"/>
      <c r="N66" s="131"/>
      <c r="O66" s="131"/>
      <c r="P66" s="131"/>
      <c r="Q66" s="131"/>
      <c r="R66" s="131"/>
      <c r="S66" s="131"/>
      <c r="T66" s="131"/>
      <c r="U66" s="2"/>
      <c r="V66" s="2"/>
      <c r="W66" s="2"/>
      <c r="X66" s="2"/>
      <c r="Y66" s="2"/>
      <c r="Z66" s="2"/>
      <c r="AA66" s="2"/>
      <c r="AB66" s="2"/>
      <c r="AC66" s="2"/>
      <c r="AD66" s="2"/>
      <c r="AE66" s="2"/>
    </row>
    <row r="67" customFormat="false" ht="17.25" hidden="false" customHeight="false" outlineLevel="0" collapsed="false">
      <c r="A67" s="131"/>
      <c r="B67" s="157"/>
      <c r="C67" s="144" t="s">
        <v>105</v>
      </c>
      <c r="D67" s="205"/>
      <c r="E67" s="206" t="s">
        <v>57</v>
      </c>
      <c r="F67" s="131"/>
      <c r="G67" s="207"/>
      <c r="H67" s="144" t="s">
        <v>105</v>
      </c>
      <c r="I67" s="205"/>
      <c r="J67" s="206" t="s">
        <v>57</v>
      </c>
      <c r="K67" s="207"/>
      <c r="L67" s="131"/>
      <c r="M67" s="131"/>
      <c r="N67" s="131"/>
      <c r="O67" s="131"/>
      <c r="P67" s="131"/>
      <c r="Q67" s="131"/>
      <c r="R67" s="131"/>
      <c r="S67" s="131"/>
      <c r="T67" s="131"/>
      <c r="U67" s="2"/>
      <c r="V67" s="2"/>
      <c r="W67" s="2"/>
      <c r="X67" s="2"/>
      <c r="Y67" s="2"/>
      <c r="Z67" s="2"/>
      <c r="AA67" s="2"/>
      <c r="AB67" s="2"/>
      <c r="AC67" s="2"/>
      <c r="AD67" s="2"/>
      <c r="AE67" s="2"/>
    </row>
    <row r="68" customFormat="false" ht="17.25" hidden="false" customHeight="false" outlineLevel="0" collapsed="false">
      <c r="A68" s="131"/>
      <c r="B68" s="157"/>
      <c r="C68" s="144" t="s">
        <v>107</v>
      </c>
      <c r="D68" s="205"/>
      <c r="E68" s="206" t="s">
        <v>42</v>
      </c>
      <c r="F68" s="131"/>
      <c r="G68" s="207"/>
      <c r="H68" s="144" t="s">
        <v>108</v>
      </c>
      <c r="I68" s="205"/>
      <c r="J68" s="206" t="s">
        <v>42</v>
      </c>
      <c r="K68" s="207"/>
      <c r="L68" s="131"/>
      <c r="M68" s="131"/>
      <c r="N68" s="131"/>
      <c r="O68" s="131"/>
      <c r="P68" s="131"/>
      <c r="Q68" s="131"/>
      <c r="R68" s="131"/>
      <c r="S68" s="131"/>
      <c r="T68" s="131"/>
      <c r="U68" s="2"/>
      <c r="V68" s="2"/>
      <c r="W68" s="2"/>
      <c r="X68" s="2"/>
      <c r="Y68" s="2"/>
      <c r="Z68" s="2"/>
      <c r="AA68" s="2"/>
      <c r="AB68" s="2"/>
      <c r="AC68" s="2"/>
      <c r="AD68" s="2"/>
      <c r="AE68" s="2"/>
    </row>
    <row r="69" customFormat="false" ht="17.25" hidden="false" customHeight="false" outlineLevel="0" collapsed="false">
      <c r="A69" s="131"/>
      <c r="B69" s="157"/>
      <c r="C69" s="147" t="s">
        <v>109</v>
      </c>
      <c r="D69" s="162"/>
      <c r="E69" s="218"/>
      <c r="F69" s="131"/>
      <c r="G69" s="207"/>
      <c r="H69" s="147" t="s">
        <v>109</v>
      </c>
      <c r="I69" s="154"/>
      <c r="J69" s="154"/>
      <c r="K69" s="207"/>
      <c r="L69" s="131"/>
      <c r="M69" s="131"/>
      <c r="N69" s="131"/>
      <c r="O69" s="131"/>
      <c r="P69" s="131"/>
      <c r="Q69" s="131"/>
      <c r="R69" s="131"/>
      <c r="S69" s="131"/>
      <c r="T69" s="131"/>
      <c r="U69" s="2"/>
      <c r="V69" s="2"/>
      <c r="W69" s="2"/>
      <c r="X69" s="2"/>
      <c r="Y69" s="2"/>
      <c r="Z69" s="2"/>
      <c r="AA69" s="2"/>
      <c r="AB69" s="2"/>
      <c r="AC69" s="2"/>
      <c r="AD69" s="2"/>
      <c r="AE69" s="2"/>
    </row>
    <row r="70" customFormat="false" ht="17.25" hidden="false" customHeight="false" outlineLevel="0" collapsed="false">
      <c r="A70" s="131"/>
      <c r="B70" s="157"/>
      <c r="C70" s="144" t="str">
        <f aca="false">"PV-Anteil (Standard "&amp;'(Betriebsstoff- &amp; Anlagendaten)'!$C$130 &amp;"%)"</f>
        <v>PV-Anteil (Standard 25%)</v>
      </c>
      <c r="D70" s="205"/>
      <c r="E70" s="206" t="s">
        <v>37</v>
      </c>
      <c r="F70" s="131"/>
      <c r="G70" s="207"/>
      <c r="H70" s="144" t="str">
        <f aca="false">"PV-Anteil (Standard "&amp;'(Betriebsstoff- &amp; Anlagendaten)'!$C$130 &amp;"%)"</f>
        <v>PV-Anteil (Standard 25%)</v>
      </c>
      <c r="I70" s="205"/>
      <c r="J70" s="206" t="s">
        <v>37</v>
      </c>
      <c r="K70" s="207"/>
      <c r="L70" s="131"/>
      <c r="M70" s="131"/>
      <c r="N70" s="131"/>
      <c r="O70" s="131"/>
      <c r="P70" s="131"/>
      <c r="Q70" s="131"/>
      <c r="R70" s="131"/>
      <c r="S70" s="131"/>
      <c r="T70" s="131"/>
      <c r="U70" s="2"/>
      <c r="V70" s="2"/>
      <c r="W70" s="2"/>
      <c r="X70" s="2"/>
      <c r="Y70" s="2"/>
      <c r="Z70" s="2"/>
      <c r="AA70" s="2"/>
      <c r="AB70" s="2"/>
      <c r="AC70" s="2"/>
      <c r="AD70" s="2"/>
      <c r="AE70" s="2"/>
    </row>
    <row r="71" customFormat="false" ht="17.25" hidden="false" customHeight="false" outlineLevel="0" collapsed="false">
      <c r="A71" s="131"/>
      <c r="B71" s="157"/>
      <c r="C71" s="132" t="s">
        <v>110</v>
      </c>
      <c r="D71" s="205"/>
      <c r="E71" s="217"/>
      <c r="F71" s="131"/>
      <c r="G71" s="207"/>
      <c r="H71" s="132" t="s">
        <v>110</v>
      </c>
      <c r="I71" s="205"/>
      <c r="J71" s="218"/>
      <c r="K71" s="207"/>
      <c r="L71" s="131"/>
      <c r="M71" s="131"/>
      <c r="N71" s="131"/>
      <c r="O71" s="131"/>
      <c r="P71" s="131"/>
      <c r="Q71" s="131"/>
      <c r="R71" s="131"/>
      <c r="S71" s="131"/>
      <c r="T71" s="131"/>
      <c r="U71" s="2"/>
      <c r="V71" s="2"/>
      <c r="W71" s="2"/>
      <c r="X71" s="2"/>
      <c r="Y71" s="2"/>
      <c r="Z71" s="2"/>
      <c r="AA71" s="2"/>
      <c r="AB71" s="2"/>
      <c r="AC71" s="2"/>
      <c r="AD71" s="2"/>
      <c r="AE71" s="2"/>
    </row>
    <row r="72" customFormat="false" ht="17.25" hidden="false" customHeight="false" outlineLevel="0" collapsed="false">
      <c r="A72" s="131"/>
      <c r="B72" s="156"/>
      <c r="C72" s="137"/>
      <c r="D72" s="219"/>
      <c r="E72" s="220"/>
      <c r="F72" s="131"/>
      <c r="G72" s="156"/>
      <c r="H72" s="137"/>
      <c r="I72" s="219"/>
      <c r="J72" s="220"/>
      <c r="K72" s="200"/>
      <c r="L72" s="131"/>
      <c r="M72" s="131"/>
      <c r="N72" s="131"/>
      <c r="O72" s="131"/>
      <c r="P72" s="131"/>
      <c r="Q72" s="131"/>
      <c r="R72" s="131"/>
      <c r="S72" s="131"/>
      <c r="T72" s="131"/>
      <c r="U72" s="2"/>
      <c r="V72" s="2"/>
      <c r="W72" s="2"/>
      <c r="X72" s="2"/>
      <c r="Y72" s="2"/>
      <c r="Z72" s="2"/>
      <c r="AA72" s="2"/>
      <c r="AB72" s="2"/>
      <c r="AC72" s="2"/>
      <c r="AD72" s="2"/>
      <c r="AE72" s="2"/>
    </row>
    <row r="73" customFormat="false" ht="17.25" hidden="false" customHeight="false" outlineLevel="0" collapsed="false">
      <c r="A73" s="131"/>
      <c r="B73" s="161" t="s">
        <v>120</v>
      </c>
      <c r="C73" s="162"/>
      <c r="D73" s="133"/>
      <c r="E73" s="146"/>
      <c r="F73" s="131"/>
      <c r="G73" s="161" t="s">
        <v>121</v>
      </c>
      <c r="H73" s="162"/>
      <c r="I73" s="133"/>
      <c r="J73" s="146"/>
      <c r="K73" s="200"/>
      <c r="L73" s="131"/>
      <c r="M73" s="131"/>
      <c r="N73" s="131"/>
      <c r="O73" s="131"/>
      <c r="P73" s="131"/>
      <c r="Q73" s="131"/>
      <c r="R73" s="131"/>
      <c r="S73" s="131"/>
      <c r="T73" s="131"/>
      <c r="U73" s="2"/>
      <c r="V73" s="2"/>
      <c r="W73" s="2"/>
      <c r="X73" s="2"/>
      <c r="Y73" s="2"/>
      <c r="Z73" s="2"/>
      <c r="AA73" s="2"/>
      <c r="AB73" s="2"/>
      <c r="AC73" s="2"/>
      <c r="AD73" s="2"/>
      <c r="AE73" s="2"/>
    </row>
    <row r="74" customFormat="false" ht="17.25" hidden="false" customHeight="false" outlineLevel="0" collapsed="false">
      <c r="A74" s="131"/>
      <c r="B74" s="161"/>
      <c r="C74" s="162"/>
      <c r="D74" s="133"/>
      <c r="E74" s="146"/>
      <c r="F74" s="131"/>
      <c r="G74" s="161"/>
      <c r="H74" s="162"/>
      <c r="I74" s="133"/>
      <c r="J74" s="146"/>
      <c r="K74" s="200"/>
      <c r="L74" s="131"/>
      <c r="M74" s="131"/>
      <c r="N74" s="131"/>
      <c r="O74" s="131"/>
      <c r="P74" s="131"/>
      <c r="Q74" s="131"/>
      <c r="R74" s="131"/>
      <c r="S74" s="131"/>
      <c r="T74" s="131"/>
      <c r="U74" s="2"/>
      <c r="V74" s="2"/>
      <c r="W74" s="2"/>
      <c r="X74" s="2"/>
      <c r="Y74" s="2"/>
      <c r="Z74" s="2"/>
      <c r="AA74" s="2"/>
      <c r="AB74" s="2"/>
      <c r="AC74" s="2"/>
      <c r="AD74" s="2"/>
      <c r="AE74" s="2"/>
    </row>
    <row r="75" customFormat="false" ht="17.25" hidden="false" customHeight="false" outlineLevel="0" collapsed="false">
      <c r="A75" s="131"/>
      <c r="B75" s="157"/>
      <c r="C75" s="164" t="s">
        <v>28</v>
      </c>
      <c r="D75" s="165" t="str">
        <f aca="false">'2. Anlagenabfrage'!D32</f>
        <v>- Bitte auswählen -</v>
      </c>
      <c r="E75" s="166"/>
      <c r="F75" s="167"/>
      <c r="G75" s="168"/>
      <c r="H75" s="164" t="s">
        <v>28</v>
      </c>
      <c r="I75" s="169" t="str">
        <f aca="false">'(Rechner)'!Q6</f>
        <v>- Bitte auswählen -</v>
      </c>
      <c r="J75" s="166"/>
      <c r="K75" s="157"/>
      <c r="L75" s="131"/>
      <c r="M75" s="131"/>
      <c r="N75" s="131"/>
      <c r="O75" s="131"/>
      <c r="P75" s="131"/>
      <c r="Q75" s="131"/>
      <c r="R75" s="131"/>
      <c r="S75" s="131"/>
      <c r="T75" s="131"/>
      <c r="U75" s="2"/>
      <c r="V75" s="2"/>
      <c r="W75" s="2"/>
      <c r="X75" s="2"/>
      <c r="Y75" s="2"/>
      <c r="Z75" s="2"/>
      <c r="AA75" s="2"/>
      <c r="AB75" s="2"/>
      <c r="AC75" s="2"/>
      <c r="AD75" s="2"/>
      <c r="AE75" s="2"/>
    </row>
    <row r="76" customFormat="false" ht="17.25" hidden="false" customHeight="false" outlineLevel="0" collapsed="false">
      <c r="A76" s="131"/>
      <c r="B76" s="157"/>
      <c r="C76" s="164" t="s">
        <v>32</v>
      </c>
      <c r="D76" s="165" t="str">
        <f aca="false">'2. Anlagenabfrage'!D33</f>
        <v>nichts</v>
      </c>
      <c r="E76" s="166"/>
      <c r="F76" s="167"/>
      <c r="G76" s="168"/>
      <c r="H76" s="164" t="s">
        <v>32</v>
      </c>
      <c r="I76" s="165" t="str">
        <f aca="false">'2. Anlagenabfrage'!I34</f>
        <v>nichts</v>
      </c>
      <c r="J76" s="174"/>
      <c r="K76" s="175" t="str">
        <f aca="false">IF(AND(I77='(Betriebsstoff- &amp; Anlagendaten)'!C216,I75&lt;&gt;D75),"Erzeuger stimmt nicht überein!","")</f>
        <v/>
      </c>
      <c r="L76" s="131"/>
      <c r="M76" s="131"/>
      <c r="N76" s="131"/>
      <c r="O76" s="131"/>
      <c r="P76" s="131"/>
      <c r="Q76" s="131"/>
      <c r="R76" s="131"/>
      <c r="S76" s="131"/>
      <c r="T76" s="131"/>
      <c r="U76" s="2"/>
      <c r="V76" s="2"/>
      <c r="W76" s="2"/>
      <c r="X76" s="2"/>
      <c r="Y76" s="2"/>
      <c r="Z76" s="2"/>
      <c r="AA76" s="2"/>
      <c r="AB76" s="2"/>
      <c r="AC76" s="2"/>
      <c r="AD76" s="2"/>
      <c r="AE76" s="2"/>
    </row>
    <row r="77" customFormat="false" ht="17.25" hidden="false" customHeight="false" outlineLevel="0" collapsed="false">
      <c r="A77" s="131"/>
      <c r="B77" s="157"/>
      <c r="C77" s="179" t="str">
        <f aca="false">IF(D75='(Betriebsstoff- &amp; Anlagendaten)'!$B$133,"",IF(D75='(Betriebsstoff- &amp; Anlagendaten)'!$B$148,"Kollektorfläche","Verbrauch pro Jahr"))</f>
        <v/>
      </c>
      <c r="D77" s="165" t="n">
        <f aca="false">'2. Anlagenabfrage'!D34</f>
        <v>0</v>
      </c>
      <c r="E77" s="180" t="n">
        <f aca="false">VLOOKUP(D75,'(Betriebsstoff- &amp; Anlagendaten)'!B$28:D$48,3,0)</f>
        <v>0</v>
      </c>
      <c r="F77" s="167"/>
      <c r="G77" s="168"/>
      <c r="H77" s="164" t="s">
        <v>89</v>
      </c>
      <c r="I77" s="165" t="str">
        <f aca="false">'2. Anlagenabfrage'!I32</f>
        <v>-</v>
      </c>
      <c r="J77" s="166"/>
      <c r="K77" s="181" t="str">
        <f aca="false">IF(AND(I77='(Betriebsstoff- &amp; Anlagendaten)'!$B$157,I75&lt;&gt;D75),"Erzeuger stimmt nicht überein!","")</f>
        <v/>
      </c>
      <c r="L77" s="131"/>
      <c r="M77" s="131"/>
      <c r="N77" s="131"/>
      <c r="O77" s="131"/>
      <c r="P77" s="131"/>
      <c r="Q77" s="131"/>
      <c r="R77" s="131"/>
      <c r="S77" s="131"/>
      <c r="T77" s="131"/>
      <c r="U77" s="2"/>
      <c r="V77" s="2"/>
      <c r="W77" s="2"/>
      <c r="X77" s="2"/>
      <c r="Y77" s="2"/>
      <c r="Z77" s="2"/>
      <c r="AA77" s="2"/>
      <c r="AB77" s="2"/>
      <c r="AC77" s="2"/>
      <c r="AD77" s="2"/>
      <c r="AE77" s="2"/>
    </row>
    <row r="78" customFormat="false" ht="17.25" hidden="false" customHeight="false" outlineLevel="0" collapsed="false">
      <c r="A78" s="131"/>
      <c r="B78" s="157"/>
      <c r="C78" s="182" t="s">
        <v>34</v>
      </c>
      <c r="D78" s="165" t="n">
        <f aca="false">'2. Anlagenabfrage'!D35</f>
        <v>0</v>
      </c>
      <c r="E78" s="180" t="s">
        <v>35</v>
      </c>
      <c r="F78" s="167"/>
      <c r="G78" s="168"/>
      <c r="H78" s="164" t="s">
        <v>36</v>
      </c>
      <c r="I78" s="165" t="n">
        <f aca="false">'2. Anlagenabfrage'!I35</f>
        <v>0</v>
      </c>
      <c r="J78" s="180" t="s">
        <v>37</v>
      </c>
      <c r="K78" s="183" t="str">
        <f aca="false">IF('(Rechner)'!$S$11&gt;100,"Summe über 100%!","")</f>
        <v/>
      </c>
      <c r="L78" s="131"/>
      <c r="M78" s="131"/>
      <c r="N78" s="131"/>
      <c r="O78" s="131"/>
      <c r="P78" s="131"/>
      <c r="Q78" s="131"/>
      <c r="R78" s="131"/>
      <c r="S78" s="131"/>
      <c r="T78" s="131"/>
      <c r="U78" s="2"/>
      <c r="V78" s="2"/>
      <c r="W78" s="2"/>
      <c r="X78" s="2"/>
      <c r="Y78" s="2"/>
      <c r="Z78" s="2"/>
      <c r="AA78" s="2"/>
      <c r="AB78" s="2"/>
      <c r="AC78" s="2"/>
      <c r="AD78" s="2"/>
      <c r="AE78" s="2"/>
    </row>
    <row r="79" customFormat="false" ht="17.25" hidden="false" customHeight="false" outlineLevel="0" collapsed="false">
      <c r="A79" s="131"/>
      <c r="B79" s="157"/>
      <c r="C79" s="164" t="s">
        <v>38</v>
      </c>
      <c r="D79" s="165" t="n">
        <f aca="false">'2. Anlagenabfrage'!D36</f>
        <v>0</v>
      </c>
      <c r="E79" s="166"/>
      <c r="F79" s="167"/>
      <c r="G79" s="168"/>
      <c r="H79" s="182"/>
      <c r="I79" s="184"/>
      <c r="J79" s="166"/>
      <c r="K79" s="185"/>
      <c r="L79" s="131"/>
      <c r="M79" s="131"/>
      <c r="N79" s="131"/>
      <c r="O79" s="131"/>
      <c r="P79" s="131"/>
      <c r="Q79" s="131"/>
      <c r="R79" s="131"/>
      <c r="S79" s="131"/>
      <c r="T79" s="131"/>
      <c r="U79" s="2"/>
      <c r="V79" s="2"/>
      <c r="W79" s="2"/>
      <c r="X79" s="2"/>
      <c r="Y79" s="2"/>
      <c r="Z79" s="2"/>
      <c r="AA79" s="2"/>
      <c r="AB79" s="2"/>
      <c r="AC79" s="2"/>
      <c r="AD79" s="2"/>
      <c r="AE79" s="2"/>
    </row>
    <row r="80" customFormat="false" ht="17.25" hidden="false" customHeight="false" outlineLevel="0" collapsed="false">
      <c r="A80" s="131"/>
      <c r="B80" s="157"/>
      <c r="C80" s="164" t="s">
        <v>40</v>
      </c>
      <c r="D80" s="169" t="n">
        <f aca="false">'2. Anlagenabfrage'!D37</f>
        <v>0</v>
      </c>
      <c r="E80" s="166" t="s">
        <v>37</v>
      </c>
      <c r="F80" s="167"/>
      <c r="G80" s="168"/>
      <c r="H80" s="164" t="s">
        <v>41</v>
      </c>
      <c r="I80" s="191"/>
      <c r="J80" s="233" t="s">
        <v>42</v>
      </c>
      <c r="K80" s="185"/>
      <c r="L80" s="131"/>
      <c r="M80" s="131"/>
      <c r="N80" s="131"/>
      <c r="O80" s="131"/>
      <c r="P80" s="131"/>
      <c r="Q80" s="131"/>
      <c r="R80" s="131"/>
      <c r="S80" s="131"/>
      <c r="T80" s="131"/>
      <c r="U80" s="2"/>
      <c r="V80" s="2"/>
      <c r="W80" s="2"/>
      <c r="X80" s="2"/>
      <c r="Y80" s="2"/>
      <c r="Z80" s="2"/>
      <c r="AA80" s="2"/>
      <c r="AB80" s="2"/>
      <c r="AC80" s="2"/>
      <c r="AD80" s="2"/>
      <c r="AE80" s="2"/>
    </row>
    <row r="81" customFormat="false" ht="17.25" hidden="false" customHeight="false" outlineLevel="0" collapsed="false">
      <c r="A81" s="131"/>
      <c r="B81" s="157"/>
      <c r="C81" s="195"/>
      <c r="D81" s="234"/>
      <c r="E81" s="166"/>
      <c r="F81" s="167"/>
      <c r="G81" s="168"/>
      <c r="H81" s="154"/>
      <c r="I81" s="154"/>
      <c r="J81" s="154"/>
      <c r="K81" s="200"/>
      <c r="L81" s="131"/>
      <c r="M81" s="131"/>
      <c r="N81" s="131"/>
      <c r="O81" s="131"/>
      <c r="P81" s="131"/>
      <c r="Q81" s="131"/>
      <c r="R81" s="131"/>
      <c r="S81" s="131"/>
      <c r="T81" s="131"/>
      <c r="U81" s="2"/>
      <c r="V81" s="2"/>
      <c r="W81" s="2"/>
      <c r="X81" s="2"/>
      <c r="Y81" s="2"/>
      <c r="Z81" s="2"/>
      <c r="AA81" s="2"/>
      <c r="AB81" s="2"/>
      <c r="AC81" s="2"/>
      <c r="AD81" s="2"/>
      <c r="AE81" s="2"/>
    </row>
    <row r="82" customFormat="false" ht="17.25" hidden="false" customHeight="false" outlineLevel="0" collapsed="false">
      <c r="A82" s="131"/>
      <c r="B82" s="157"/>
      <c r="C82" s="157" t="s">
        <v>95</v>
      </c>
      <c r="D82" s="197"/>
      <c r="E82" s="198"/>
      <c r="F82" s="131"/>
      <c r="G82" s="157"/>
      <c r="H82" s="132" t="s">
        <v>95</v>
      </c>
      <c r="I82" s="199"/>
      <c r="J82" s="143"/>
      <c r="K82" s="207"/>
      <c r="L82" s="131"/>
      <c r="M82" s="131"/>
      <c r="N82" s="131"/>
      <c r="O82" s="131"/>
      <c r="P82" s="131"/>
      <c r="Q82" s="131"/>
      <c r="R82" s="131"/>
      <c r="S82" s="131"/>
      <c r="T82" s="131"/>
      <c r="U82" s="2"/>
      <c r="V82" s="2"/>
      <c r="W82" s="2"/>
      <c r="X82" s="2"/>
      <c r="Y82" s="2"/>
      <c r="Z82" s="2"/>
      <c r="AA82" s="2"/>
      <c r="AB82" s="2"/>
      <c r="AC82" s="2"/>
      <c r="AD82" s="2"/>
      <c r="AE82" s="2"/>
    </row>
    <row r="83" customFormat="false" ht="17.25" hidden="false" customHeight="false" outlineLevel="0" collapsed="false">
      <c r="A83" s="131"/>
      <c r="B83" s="157"/>
      <c r="C83" s="144" t="s">
        <v>97</v>
      </c>
      <c r="D83" s="205"/>
      <c r="E83" s="206" t="s">
        <v>37</v>
      </c>
      <c r="F83" s="131"/>
      <c r="G83" s="235"/>
      <c r="H83" s="144" t="s">
        <v>97</v>
      </c>
      <c r="I83" s="205"/>
      <c r="J83" s="206" t="s">
        <v>37</v>
      </c>
      <c r="K83" s="207"/>
      <c r="L83" s="131"/>
      <c r="M83" s="131"/>
      <c r="N83" s="131"/>
      <c r="O83" s="131"/>
      <c r="P83" s="131"/>
      <c r="Q83" s="131"/>
      <c r="R83" s="131"/>
      <c r="S83" s="131"/>
      <c r="T83" s="131"/>
      <c r="U83" s="2"/>
      <c r="V83" s="2"/>
      <c r="W83" s="2"/>
      <c r="X83" s="2"/>
      <c r="Y83" s="2"/>
      <c r="Z83" s="2"/>
      <c r="AA83" s="2"/>
      <c r="AB83" s="2"/>
      <c r="AC83" s="2"/>
      <c r="AD83" s="2"/>
      <c r="AE83" s="2"/>
    </row>
    <row r="84" customFormat="false" ht="17.25" hidden="false" customHeight="false" outlineLevel="0" collapsed="false">
      <c r="A84" s="131"/>
      <c r="B84" s="157"/>
      <c r="C84" s="144" t="s">
        <v>99</v>
      </c>
      <c r="D84" s="205"/>
      <c r="E84" s="206" t="s">
        <v>57</v>
      </c>
      <c r="F84" s="131"/>
      <c r="G84" s="235"/>
      <c r="H84" s="144" t="s">
        <v>99</v>
      </c>
      <c r="I84" s="205"/>
      <c r="J84" s="206" t="s">
        <v>57</v>
      </c>
      <c r="K84" s="207"/>
      <c r="L84" s="131"/>
      <c r="M84" s="131"/>
      <c r="N84" s="131"/>
      <c r="O84" s="131"/>
      <c r="P84" s="131"/>
      <c r="Q84" s="131"/>
      <c r="R84" s="131"/>
      <c r="S84" s="131"/>
      <c r="T84" s="131"/>
      <c r="U84" s="2"/>
      <c r="V84" s="2"/>
      <c r="W84" s="2"/>
      <c r="X84" s="2"/>
      <c r="Y84" s="2"/>
      <c r="Z84" s="2"/>
      <c r="AA84" s="2"/>
      <c r="AB84" s="2"/>
      <c r="AC84" s="2"/>
      <c r="AD84" s="2"/>
      <c r="AE84" s="2"/>
    </row>
    <row r="85" customFormat="false" ht="17.25" hidden="false" customHeight="false" outlineLevel="0" collapsed="false">
      <c r="A85" s="131"/>
      <c r="B85" s="157"/>
      <c r="C85" s="144" t="s">
        <v>101</v>
      </c>
      <c r="D85" s="205"/>
      <c r="E85" s="206" t="s">
        <v>57</v>
      </c>
      <c r="F85" s="131"/>
      <c r="G85" s="235"/>
      <c r="H85" s="144" t="s">
        <v>101</v>
      </c>
      <c r="I85" s="205"/>
      <c r="J85" s="206" t="s">
        <v>57</v>
      </c>
      <c r="K85" s="207"/>
      <c r="L85" s="131"/>
      <c r="M85" s="131"/>
      <c r="N85" s="131"/>
      <c r="O85" s="131"/>
      <c r="P85" s="131"/>
      <c r="Q85" s="131"/>
      <c r="R85" s="131"/>
      <c r="S85" s="131"/>
      <c r="T85" s="131"/>
      <c r="U85" s="2"/>
      <c r="V85" s="2"/>
      <c r="W85" s="2"/>
      <c r="X85" s="2"/>
      <c r="Y85" s="2"/>
      <c r="Z85" s="2"/>
      <c r="AA85" s="2"/>
      <c r="AB85" s="2"/>
      <c r="AC85" s="2"/>
      <c r="AD85" s="2"/>
      <c r="AE85" s="2"/>
    </row>
    <row r="86" customFormat="false" ht="17.25" hidden="false" customHeight="false" outlineLevel="0" collapsed="false">
      <c r="A86" s="131"/>
      <c r="B86" s="157"/>
      <c r="C86" s="144" t="s">
        <v>103</v>
      </c>
      <c r="D86" s="205"/>
      <c r="E86" s="206" t="s">
        <v>57</v>
      </c>
      <c r="F86" s="131"/>
      <c r="G86" s="235"/>
      <c r="H86" s="144" t="s">
        <v>103</v>
      </c>
      <c r="I86" s="205"/>
      <c r="J86" s="206" t="s">
        <v>57</v>
      </c>
      <c r="K86" s="235"/>
      <c r="L86" s="131"/>
      <c r="M86" s="131"/>
      <c r="N86" s="131"/>
      <c r="O86" s="131"/>
      <c r="P86" s="131"/>
      <c r="Q86" s="131"/>
      <c r="R86" s="131"/>
      <c r="S86" s="131"/>
      <c r="T86" s="131"/>
      <c r="U86" s="2"/>
      <c r="V86" s="2"/>
      <c r="W86" s="2"/>
      <c r="X86" s="2"/>
      <c r="Y86" s="2"/>
      <c r="Z86" s="2"/>
      <c r="AA86" s="2"/>
      <c r="AB86" s="2"/>
      <c r="AC86" s="2"/>
      <c r="AD86" s="2"/>
      <c r="AE86" s="2"/>
    </row>
    <row r="87" customFormat="false" ht="17.25" hidden="false" customHeight="false" outlineLevel="0" collapsed="false">
      <c r="A87" s="131"/>
      <c r="B87" s="157"/>
      <c r="C87" s="144" t="s">
        <v>105</v>
      </c>
      <c r="D87" s="205"/>
      <c r="E87" s="206" t="s">
        <v>57</v>
      </c>
      <c r="F87" s="131"/>
      <c r="G87" s="235"/>
      <c r="H87" s="144" t="s">
        <v>105</v>
      </c>
      <c r="I87" s="205"/>
      <c r="J87" s="206" t="s">
        <v>57</v>
      </c>
      <c r="K87" s="235"/>
      <c r="L87" s="131"/>
      <c r="M87" s="131"/>
      <c r="N87" s="131"/>
      <c r="O87" s="131"/>
      <c r="P87" s="131"/>
      <c r="Q87" s="131"/>
      <c r="R87" s="131"/>
      <c r="S87" s="131"/>
      <c r="T87" s="131"/>
      <c r="U87" s="2"/>
      <c r="V87" s="2"/>
      <c r="W87" s="2"/>
      <c r="X87" s="2"/>
      <c r="Y87" s="2"/>
      <c r="Z87" s="2"/>
      <c r="AA87" s="2"/>
      <c r="AB87" s="2"/>
      <c r="AC87" s="2"/>
      <c r="AD87" s="2"/>
      <c r="AE87" s="2"/>
    </row>
    <row r="88" customFormat="false" ht="17.25" hidden="false" customHeight="false" outlineLevel="0" collapsed="false">
      <c r="A88" s="131"/>
      <c r="B88" s="157"/>
      <c r="C88" s="144" t="s">
        <v>107</v>
      </c>
      <c r="D88" s="205"/>
      <c r="E88" s="206" t="s">
        <v>42</v>
      </c>
      <c r="F88" s="131"/>
      <c r="G88" s="235"/>
      <c r="H88" s="144" t="s">
        <v>108</v>
      </c>
      <c r="I88" s="205"/>
      <c r="J88" s="206" t="s">
        <v>42</v>
      </c>
      <c r="K88" s="235"/>
      <c r="L88" s="131"/>
      <c r="M88" s="131"/>
      <c r="N88" s="131"/>
      <c r="O88" s="131"/>
      <c r="P88" s="131"/>
      <c r="Q88" s="131"/>
      <c r="R88" s="131"/>
      <c r="S88" s="131"/>
      <c r="T88" s="131"/>
      <c r="U88" s="2"/>
      <c r="V88" s="2"/>
      <c r="W88" s="2"/>
      <c r="X88" s="2"/>
      <c r="Y88" s="2"/>
      <c r="Z88" s="2"/>
      <c r="AA88" s="2"/>
      <c r="AB88" s="2"/>
      <c r="AC88" s="2"/>
      <c r="AD88" s="2"/>
      <c r="AE88" s="2"/>
    </row>
    <row r="89" customFormat="false" ht="17.25" hidden="false" customHeight="false" outlineLevel="0" collapsed="false">
      <c r="A89" s="131"/>
      <c r="B89" s="157"/>
      <c r="C89" s="147" t="s">
        <v>109</v>
      </c>
      <c r="D89" s="162"/>
      <c r="E89" s="236"/>
      <c r="F89" s="131"/>
      <c r="G89" s="235"/>
      <c r="H89" s="147" t="s">
        <v>109</v>
      </c>
      <c r="I89" s="154"/>
      <c r="J89" s="154"/>
      <c r="K89" s="235"/>
      <c r="L89" s="131"/>
      <c r="M89" s="131"/>
      <c r="N89" s="131"/>
      <c r="O89" s="131"/>
      <c r="P89" s="131"/>
      <c r="Q89" s="131"/>
      <c r="R89" s="131"/>
      <c r="S89" s="131"/>
      <c r="T89" s="131"/>
      <c r="U89" s="2"/>
      <c r="V89" s="2"/>
      <c r="W89" s="2"/>
      <c r="X89" s="2"/>
      <c r="Y89" s="2"/>
      <c r="Z89" s="2"/>
      <c r="AA89" s="2"/>
      <c r="AB89" s="2"/>
      <c r="AC89" s="2"/>
      <c r="AD89" s="2"/>
      <c r="AE89" s="2"/>
    </row>
    <row r="90" customFormat="false" ht="17.25" hidden="false" customHeight="false" outlineLevel="0" collapsed="false">
      <c r="A90" s="131"/>
      <c r="B90" s="157"/>
      <c r="C90" s="144" t="str">
        <f aca="false">"PV-Anteil (Standard "&amp;'(Betriebsstoff- &amp; Anlagendaten)'!$C$130 &amp;"%)"</f>
        <v>PV-Anteil (Standard 25%)</v>
      </c>
      <c r="D90" s="205"/>
      <c r="E90" s="206" t="s">
        <v>37</v>
      </c>
      <c r="F90" s="131"/>
      <c r="G90" s="235"/>
      <c r="H90" s="144" t="str">
        <f aca="false">"PV-Anteil (Standard "&amp;'(Betriebsstoff- &amp; Anlagendaten)'!$C$130 &amp;"%)"</f>
        <v>PV-Anteil (Standard 25%)</v>
      </c>
      <c r="I90" s="205"/>
      <c r="J90" s="206" t="s">
        <v>37</v>
      </c>
      <c r="K90" s="235"/>
      <c r="L90" s="131"/>
      <c r="M90" s="131"/>
      <c r="N90" s="131"/>
      <c r="O90" s="131"/>
      <c r="P90" s="131"/>
      <c r="Q90" s="131"/>
      <c r="R90" s="131"/>
      <c r="S90" s="131"/>
      <c r="T90" s="131"/>
      <c r="U90" s="2"/>
      <c r="V90" s="2"/>
      <c r="W90" s="2"/>
      <c r="X90" s="2"/>
      <c r="Y90" s="2"/>
      <c r="Z90" s="2"/>
      <c r="AA90" s="2"/>
      <c r="AB90" s="2"/>
      <c r="AC90" s="2"/>
      <c r="AD90" s="2"/>
      <c r="AE90" s="2"/>
    </row>
    <row r="91" customFormat="false" ht="17.25" hidden="false" customHeight="false" outlineLevel="0" collapsed="false">
      <c r="A91" s="131"/>
      <c r="B91" s="148"/>
      <c r="C91" s="132" t="s">
        <v>110</v>
      </c>
      <c r="D91" s="205"/>
      <c r="E91" s="237"/>
      <c r="F91" s="131"/>
      <c r="G91" s="238"/>
      <c r="H91" s="132" t="s">
        <v>110</v>
      </c>
      <c r="I91" s="205"/>
      <c r="J91" s="239"/>
      <c r="K91" s="235"/>
      <c r="L91" s="131"/>
      <c r="M91" s="131"/>
      <c r="N91" s="131"/>
      <c r="O91" s="131"/>
      <c r="P91" s="131"/>
      <c r="Q91" s="131"/>
      <c r="R91" s="131"/>
      <c r="S91" s="131"/>
      <c r="T91" s="131"/>
      <c r="U91" s="2"/>
      <c r="V91" s="2"/>
      <c r="W91" s="2"/>
      <c r="X91" s="2"/>
      <c r="Y91" s="2"/>
      <c r="Z91" s="2"/>
      <c r="AA91" s="2"/>
      <c r="AB91" s="2"/>
      <c r="AC91" s="2"/>
      <c r="AD91" s="2"/>
      <c r="AE91" s="2"/>
    </row>
    <row r="92" customFormat="false" ht="17.25" hidden="false" customHeight="false" outlineLevel="0" collapsed="false">
      <c r="A92" s="131"/>
      <c r="B92" s="132"/>
      <c r="C92" s="132"/>
      <c r="D92" s="133"/>
      <c r="E92" s="134"/>
      <c r="F92" s="131"/>
      <c r="G92" s="131"/>
      <c r="H92" s="131"/>
      <c r="I92" s="131"/>
      <c r="J92" s="131"/>
      <c r="K92" s="131"/>
      <c r="L92" s="131"/>
      <c r="M92" s="131"/>
      <c r="N92" s="131"/>
      <c r="O92" s="131"/>
      <c r="P92" s="131"/>
      <c r="Q92" s="131"/>
      <c r="R92" s="131"/>
      <c r="S92" s="131"/>
      <c r="T92" s="131"/>
      <c r="U92" s="2"/>
      <c r="V92" s="2"/>
      <c r="W92" s="2"/>
      <c r="X92" s="2"/>
      <c r="Y92" s="2"/>
      <c r="Z92" s="2"/>
      <c r="AA92" s="2"/>
      <c r="AB92" s="2"/>
      <c r="AC92" s="2"/>
      <c r="AD92" s="2"/>
      <c r="AE92" s="2"/>
    </row>
    <row r="93" customFormat="false" ht="17.25" hidden="false" customHeight="false" outlineLevel="0" collapsed="false">
      <c r="A93" s="131"/>
      <c r="B93" s="131"/>
      <c r="C93" s="131"/>
      <c r="D93" s="240"/>
      <c r="E93" s="131"/>
      <c r="F93" s="131"/>
      <c r="G93" s="131"/>
      <c r="H93" s="131"/>
      <c r="I93" s="131"/>
      <c r="J93" s="131"/>
      <c r="K93" s="131"/>
      <c r="L93" s="131"/>
      <c r="M93" s="131"/>
      <c r="N93" s="131"/>
      <c r="O93" s="131"/>
      <c r="P93" s="131"/>
      <c r="Q93" s="131"/>
      <c r="R93" s="131"/>
      <c r="S93" s="131"/>
      <c r="T93" s="131"/>
      <c r="U93" s="2"/>
      <c r="V93" s="2"/>
      <c r="W93" s="2"/>
      <c r="X93" s="2"/>
      <c r="Y93" s="2"/>
      <c r="Z93" s="2"/>
      <c r="AA93" s="2"/>
      <c r="AB93" s="2"/>
      <c r="AC93" s="2"/>
      <c r="AD93" s="2"/>
      <c r="AE93" s="2"/>
    </row>
    <row r="94" customFormat="false" ht="17.25" hidden="false" customHeight="false" outlineLevel="0" collapsed="false">
      <c r="A94" s="2"/>
      <c r="B94" s="2"/>
      <c r="C94" s="2"/>
      <c r="D94" s="97"/>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customFormat="false" ht="17.25" hidden="false" customHeight="false" outlineLevel="0" collapsed="false">
      <c r="A95" s="2"/>
      <c r="B95" s="2"/>
      <c r="C95" s="2"/>
      <c r="D95" s="97"/>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customFormat="false" ht="17.25" hidden="false" customHeight="false" outlineLevel="0" collapsed="false">
      <c r="A96" s="2"/>
      <c r="B96" s="2"/>
      <c r="C96" s="2"/>
      <c r="D96" s="97"/>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customFormat="false" ht="17.25" hidden="false" customHeight="false" outlineLevel="0" collapsed="false">
      <c r="A97" s="2"/>
      <c r="B97" s="2"/>
      <c r="C97" s="2"/>
      <c r="D97" s="97"/>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customFormat="false" ht="17.25" hidden="false" customHeight="false" outlineLevel="0" collapsed="false">
      <c r="A98" s="2"/>
      <c r="B98" s="2"/>
      <c r="C98" s="2"/>
      <c r="D98" s="97"/>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customFormat="false" ht="17.25" hidden="false" customHeight="false" outlineLevel="0" collapsed="false">
      <c r="A99" s="2"/>
      <c r="B99" s="2"/>
      <c r="C99" s="2"/>
      <c r="D99" s="97"/>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customFormat="false" ht="17.25" hidden="false" customHeight="false" outlineLevel="0" collapsed="false">
      <c r="A100" s="2"/>
      <c r="B100" s="2"/>
      <c r="C100" s="2"/>
      <c r="D100" s="97"/>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customFormat="false" ht="17.25" hidden="false" customHeight="false" outlineLevel="0" collapsed="false">
      <c r="A101" s="2"/>
      <c r="B101" s="2"/>
      <c r="C101" s="2"/>
      <c r="D101" s="97"/>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customFormat="false" ht="17.25" hidden="false" customHeight="false" outlineLevel="0" collapsed="false">
      <c r="A102" s="2"/>
      <c r="B102" s="2"/>
      <c r="C102" s="2"/>
      <c r="D102" s="97"/>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customFormat="false" ht="17.25" hidden="false" customHeight="false" outlineLevel="0" collapsed="false">
      <c r="A103" s="2"/>
      <c r="B103" s="2"/>
      <c r="C103" s="2"/>
      <c r="D103" s="97"/>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customFormat="false" ht="17.25" hidden="false" customHeight="false" outlineLevel="0" collapsed="false">
      <c r="A104" s="2"/>
      <c r="B104" s="2"/>
      <c r="C104" s="2"/>
      <c r="D104" s="97"/>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customFormat="false" ht="17.25" hidden="false" customHeight="false" outlineLevel="0" collapsed="false">
      <c r="A105" s="2"/>
      <c r="B105" s="2"/>
      <c r="C105" s="2"/>
      <c r="D105" s="97"/>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customFormat="false" ht="17.25" hidden="false" customHeight="false" outlineLevel="0" collapsed="false">
      <c r="A106" s="2"/>
      <c r="B106" s="2"/>
      <c r="C106" s="2"/>
      <c r="D106" s="97"/>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customFormat="false" ht="17.25" hidden="false" customHeight="false" outlineLevel="0" collapsed="false">
      <c r="A107" s="2"/>
      <c r="B107" s="2"/>
      <c r="C107" s="2"/>
      <c r="D107" s="97"/>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customFormat="false" ht="17.25" hidden="false" customHeight="false" outlineLevel="0" collapsed="false">
      <c r="A108" s="2"/>
      <c r="B108" s="2"/>
      <c r="C108" s="2"/>
      <c r="D108" s="97"/>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customFormat="false" ht="17.25" hidden="false" customHeight="false" outlineLevel="0" collapsed="false">
      <c r="A109" s="2"/>
      <c r="B109" s="2"/>
      <c r="C109" s="2"/>
      <c r="D109" s="97"/>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customFormat="false" ht="17.25" hidden="false" customHeight="false" outlineLevel="0" collapsed="false">
      <c r="A110" s="2"/>
      <c r="B110" s="2"/>
      <c r="C110" s="2"/>
      <c r="D110" s="97"/>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customFormat="false" ht="17.25" hidden="false" customHeight="false" outlineLevel="0" collapsed="false">
      <c r="A111" s="2"/>
      <c r="B111" s="2"/>
      <c r="C111" s="2"/>
      <c r="D111" s="97"/>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customFormat="false" ht="17.25" hidden="false" customHeight="false" outlineLevel="0" collapsed="false">
      <c r="A112" s="2"/>
      <c r="B112" s="2"/>
      <c r="C112" s="2"/>
      <c r="D112" s="97"/>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customFormat="false" ht="17.25" hidden="false" customHeight="false" outlineLevel="0" collapsed="false">
      <c r="A113" s="2"/>
      <c r="B113" s="2"/>
      <c r="C113" s="2"/>
      <c r="D113" s="97"/>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sheetData>
  <sheetProtection sheet="true" password="cc5a" objects="true" scenarios="true" selectLockedCells="true"/>
  <mergeCells count="6">
    <mergeCell ref="B9:J9"/>
    <mergeCell ref="L9:R9"/>
    <mergeCell ref="M20:Q20"/>
    <mergeCell ref="M21:Q21"/>
    <mergeCell ref="M27:Q27"/>
    <mergeCell ref="O34:Q34"/>
  </mergeCells>
  <conditionalFormatting sqref="H20:J20 H22:J28 H30:J30">
    <cfRule type="expression" priority="2" aboveAverage="0" equalAverage="0" bottom="0" percent="0" rank="0" text="" dxfId="7">
      <formula>$I$17="ja"</formula>
    </cfRule>
  </conditionalFormatting>
  <conditionalFormatting sqref="H40:J40 H42:J48 H50:J50">
    <cfRule type="expression" priority="3" aboveAverage="0" equalAverage="0" bottom="0" percent="0" rank="0" text="" dxfId="8">
      <formula>$I$37="ja"</formula>
    </cfRule>
  </conditionalFormatting>
  <conditionalFormatting sqref="H60:J60 H62:J68 H70:J70">
    <cfRule type="expression" priority="4" aboveAverage="0" equalAverage="0" bottom="0" percent="0" rank="0" text="" dxfId="9">
      <formula>$I$57="ja"</formula>
    </cfRule>
  </conditionalFormatting>
  <conditionalFormatting sqref="H80:J80 H82:J88 H90:J90">
    <cfRule type="expression" priority="5" aboveAverage="0" equalAverage="0" bottom="0" percent="0" rank="0" text="" dxfId="10">
      <formula>$I$77="ja"</formula>
    </cfRule>
  </conditionalFormatting>
  <dataValidations count="1">
    <dataValidation allowBlank="true" errorStyle="stop" operator="between" showDropDown="false" showErrorMessage="true" showInputMessage="true" sqref="D6" type="list">
      <formula1>'(Energiepreise)'!$E$28:$E$31</formula1>
      <formula2>0</formula2>
    </dataValidation>
  </dataValidation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5EB91E"/>
    <pageSetUpPr fitToPage="false"/>
  </sheetPr>
  <dimension ref="A1:AMU142"/>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pane xSplit="9" ySplit="2" topLeftCell="J9" activePane="bottomRight" state="frozen"/>
      <selection pane="topLeft" activeCell="A1" activeCellId="0" sqref="A1"/>
      <selection pane="topRight" activeCell="J1" activeCellId="0" sqref="J1"/>
      <selection pane="bottomLeft" activeCell="A9" activeCellId="0" sqref="A9"/>
      <selection pane="bottomRight" activeCell="A1" activeCellId="0" sqref="A1"/>
    </sheetView>
  </sheetViews>
  <sheetFormatPr defaultColWidth="9.1484375" defaultRowHeight="13.8" zeroHeight="false" outlineLevelRow="0" outlineLevelCol="0"/>
  <cols>
    <col collapsed="false" customWidth="true" hidden="false" outlineLevel="0" max="1" min="1" style="1" width="1.57"/>
    <col collapsed="false" customWidth="true" hidden="false" outlineLevel="0" max="2" min="2" style="1" width="2.71"/>
    <col collapsed="false" customWidth="true" hidden="false" outlineLevel="0" max="3" min="3" style="1" width="14.71"/>
    <col collapsed="false" customWidth="true" hidden="false" outlineLevel="0" max="4" min="4" style="1" width="15"/>
    <col collapsed="false" customWidth="true" hidden="false" outlineLevel="0" max="5" min="5" style="1" width="24.71"/>
    <col collapsed="false" customWidth="true" hidden="false" outlineLevel="0" max="6" min="6" style="1" width="25.42"/>
    <col collapsed="false" customWidth="true" hidden="false" outlineLevel="0" max="7" min="7" style="1" width="2.42"/>
    <col collapsed="false" customWidth="true" hidden="false" outlineLevel="0" max="8" min="8" style="1" width="1.29"/>
    <col collapsed="false" customWidth="true" hidden="false" outlineLevel="0" max="9" min="9" style="1" width="5.14"/>
    <col collapsed="false" customWidth="true" hidden="false" outlineLevel="0" max="10" min="10" style="1" width="3.42"/>
    <col collapsed="false" customWidth="true" hidden="false" outlineLevel="0" max="11" min="11" style="1" width="19.42"/>
    <col collapsed="false" customWidth="true" hidden="true" outlineLevel="0" max="12" min="12" style="1" width="19.42"/>
    <col collapsed="false" customWidth="true" hidden="false" outlineLevel="0" max="23" min="13" style="1" width="19.42"/>
    <col collapsed="false" customWidth="true" hidden="true" outlineLevel="0" max="24" min="24" style="1" width="19.42"/>
    <col collapsed="false" customWidth="true" hidden="false" outlineLevel="0" max="25" min="25" style="1" width="19.42"/>
    <col collapsed="false" customWidth="true" hidden="false" outlineLevel="0" max="26" min="26" style="1" width="3.86"/>
    <col collapsed="false" customWidth="false" hidden="false" outlineLevel="0" max="1019" min="27" style="1" width="9.14"/>
    <col collapsed="false" customWidth="true" hidden="false" outlineLevel="0" max="1035" min="1020" style="1" width="11.57"/>
  </cols>
  <sheetData>
    <row r="1" s="34" customFormat="true" ht="33.75" hidden="false" customHeight="true" outlineLevel="0" collapsed="false">
      <c r="A1" s="4"/>
      <c r="B1" s="4"/>
      <c r="C1" s="4"/>
      <c r="D1" s="4"/>
      <c r="E1" s="241"/>
      <c r="F1" s="242" t="n">
        <f aca="true">TODAY()</f>
        <v>45370</v>
      </c>
      <c r="G1" s="242"/>
      <c r="H1" s="4"/>
      <c r="I1" s="243" t="s">
        <v>122</v>
      </c>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MO1" s="1"/>
      <c r="AMP1" s="1"/>
      <c r="AMQ1" s="1"/>
      <c r="AMR1" s="1"/>
      <c r="AMS1" s="1"/>
      <c r="AMT1" s="1"/>
      <c r="AMU1" s="1"/>
    </row>
    <row r="2" customFormat="false" ht="27.75" hidden="false" customHeight="true" outlineLevel="0" collapsed="false">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customFormat="false" ht="27.75" hidden="false" customHeight="true" outlineLevel="0" collapsed="false">
      <c r="A3" s="4"/>
      <c r="B3" s="244" t="s">
        <v>18</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customFormat="false" ht="17.25" hidden="false" customHeight="true" outlineLevel="0" collapsed="false">
      <c r="A4" s="4"/>
      <c r="B4" s="245"/>
      <c r="C4" s="246"/>
      <c r="D4" s="246"/>
      <c r="E4" s="246"/>
      <c r="F4" s="246"/>
      <c r="G4" s="247"/>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customFormat="false" ht="21.75" hidden="false" customHeight="true" outlineLevel="0" collapsed="false">
      <c r="A5" s="4"/>
      <c r="B5" s="248"/>
      <c r="C5" s="249" t="s">
        <v>19</v>
      </c>
      <c r="D5" s="250"/>
      <c r="E5" s="251" t="str">
        <f aca="false">IF('1b. Personendaten'!D5="","",'1b. Personendaten'!D5)</f>
        <v/>
      </c>
      <c r="F5" s="251"/>
      <c r="G5" s="67"/>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customFormat="false" ht="21.75" hidden="false" customHeight="true" outlineLevel="0" collapsed="false">
      <c r="A6" s="4"/>
      <c r="B6" s="248"/>
      <c r="C6" s="249" t="s">
        <v>20</v>
      </c>
      <c r="D6" s="250"/>
      <c r="E6" s="251" t="str">
        <f aca="false">IF('1b. Personendaten'!D6="","",'1b. Personendaten'!D6)</f>
        <v/>
      </c>
      <c r="F6" s="251"/>
      <c r="G6" s="67"/>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customFormat="false" ht="21.75" hidden="false" customHeight="true" outlineLevel="0" collapsed="false">
      <c r="A7" s="4"/>
      <c r="B7" s="248"/>
      <c r="C7" s="252" t="s">
        <v>21</v>
      </c>
      <c r="D7" s="253"/>
      <c r="E7" s="251" t="str">
        <f aca="false">IF('1b. Personendaten'!D7="","",'1b. Personendaten'!D7)</f>
        <v/>
      </c>
      <c r="F7" s="251"/>
      <c r="G7" s="67"/>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customFormat="false" ht="21.75" hidden="false" customHeight="true" outlineLevel="0" collapsed="false">
      <c r="A8" s="4"/>
      <c r="B8" s="248"/>
      <c r="C8" s="254" t="s">
        <v>22</v>
      </c>
      <c r="D8" s="255"/>
      <c r="E8" s="251" t="str">
        <f aca="false">IF('1b. Personendaten'!D8="","",'1b. Personendaten'!D8)</f>
        <v/>
      </c>
      <c r="F8" s="251"/>
      <c r="G8" s="67"/>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customFormat="false" ht="16.5" hidden="false" customHeight="true" outlineLevel="0" collapsed="false">
      <c r="A9" s="4"/>
      <c r="B9" s="256"/>
      <c r="C9" s="257"/>
      <c r="D9" s="257"/>
      <c r="E9" s="257"/>
      <c r="F9" s="257"/>
      <c r="G9" s="258"/>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customFormat="false" ht="20.25" hidden="false" customHeight="true" outlineLevel="0" collapsed="false">
      <c r="A10" s="4"/>
      <c r="B10" s="259" t="s">
        <v>123</v>
      </c>
      <c r="D10" s="4"/>
      <c r="E10" s="4"/>
      <c r="F10" s="4"/>
      <c r="G10" s="4"/>
      <c r="H10" s="4"/>
      <c r="I10" s="4"/>
      <c r="J10" s="10" t="s">
        <v>124</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customFormat="false" ht="21.75" hidden="false" customHeight="true" outlineLevel="0" collapsed="false">
      <c r="A11" s="4"/>
      <c r="B11" s="245"/>
      <c r="C11" s="260"/>
      <c r="D11" s="246"/>
      <c r="E11" s="246"/>
      <c r="F11" s="260" t="str">
        <f aca="false">IF('(Rechner)'!S11&lt;&gt;100,"Summe nicht 100%!","")</f>
        <v>Summe nicht 100%!</v>
      </c>
      <c r="G11" s="247"/>
      <c r="H11" s="4"/>
      <c r="I11" s="4"/>
      <c r="J11" s="245"/>
      <c r="K11" s="246"/>
      <c r="L11" s="246"/>
      <c r="M11" s="246"/>
      <c r="N11" s="246"/>
      <c r="O11" s="246"/>
      <c r="P11" s="246"/>
      <c r="Q11" s="246"/>
      <c r="R11" s="246"/>
      <c r="S11" s="246"/>
      <c r="T11" s="246"/>
      <c r="U11" s="246"/>
      <c r="V11" s="246"/>
      <c r="W11" s="246"/>
      <c r="X11" s="246"/>
      <c r="Y11" s="246"/>
      <c r="Z11" s="247"/>
      <c r="AA11" s="4"/>
      <c r="AB11" s="4"/>
      <c r="AC11" s="4"/>
      <c r="AD11" s="4"/>
      <c r="AE11" s="4"/>
      <c r="AF11" s="4"/>
      <c r="AG11" s="4"/>
      <c r="AH11" s="4"/>
      <c r="AI11" s="4"/>
      <c r="AJ11" s="4"/>
      <c r="AK11" s="4"/>
      <c r="AL11" s="4"/>
      <c r="AM11" s="4"/>
    </row>
    <row r="12" customFormat="false" ht="30.75" hidden="false" customHeight="true" outlineLevel="0" collapsed="false">
      <c r="A12" s="4"/>
      <c r="B12" s="248"/>
      <c r="C12" s="261" t="s">
        <v>125</v>
      </c>
      <c r="D12" s="261"/>
      <c r="E12" s="261"/>
      <c r="F12" s="261"/>
      <c r="G12" s="67"/>
      <c r="H12" s="4"/>
      <c r="I12" s="4"/>
      <c r="J12" s="248"/>
      <c r="K12" s="262"/>
      <c r="L12" s="262"/>
      <c r="M12" s="262"/>
      <c r="N12" s="262"/>
      <c r="O12" s="262"/>
      <c r="P12" s="262"/>
      <c r="Q12" s="262"/>
      <c r="R12" s="262"/>
      <c r="S12" s="262"/>
      <c r="T12" s="262"/>
      <c r="U12" s="262"/>
      <c r="V12" s="262"/>
      <c r="W12" s="262"/>
      <c r="X12" s="262"/>
      <c r="Y12" s="262"/>
      <c r="Z12" s="67"/>
      <c r="AA12" s="4"/>
      <c r="AB12" s="4"/>
      <c r="AC12" s="4"/>
      <c r="AD12" s="4"/>
      <c r="AE12" s="4"/>
      <c r="AF12" s="4"/>
      <c r="AG12" s="4"/>
      <c r="AH12" s="4"/>
      <c r="AI12" s="4"/>
      <c r="AJ12" s="4"/>
      <c r="AK12" s="4"/>
      <c r="AL12" s="4"/>
      <c r="AM12" s="4"/>
    </row>
    <row r="13" customFormat="false" ht="14.25" hidden="false" customHeight="true" outlineLevel="0" collapsed="false">
      <c r="A13" s="4"/>
      <c r="B13" s="248"/>
      <c r="C13" s="263"/>
      <c r="D13" s="264"/>
      <c r="E13" s="265"/>
      <c r="F13" s="266"/>
      <c r="G13" s="67"/>
      <c r="H13" s="4"/>
      <c r="I13" s="4"/>
      <c r="J13" s="248"/>
      <c r="K13" s="262"/>
      <c r="L13" s="262"/>
      <c r="M13" s="262"/>
      <c r="N13" s="262"/>
      <c r="O13" s="262"/>
      <c r="P13" s="262"/>
      <c r="Q13" s="262"/>
      <c r="R13" s="262"/>
      <c r="S13" s="262"/>
      <c r="T13" s="262"/>
      <c r="U13" s="262"/>
      <c r="V13" s="262"/>
      <c r="W13" s="262"/>
      <c r="X13" s="262"/>
      <c r="Y13" s="262"/>
      <c r="Z13" s="67"/>
      <c r="AA13" s="4"/>
      <c r="AB13" s="4"/>
      <c r="AC13" s="4"/>
      <c r="AD13" s="4"/>
      <c r="AE13" s="4"/>
      <c r="AF13" s="4"/>
      <c r="AG13" s="4"/>
      <c r="AH13" s="4"/>
      <c r="AI13" s="4"/>
      <c r="AJ13" s="4"/>
      <c r="AK13" s="4"/>
      <c r="AL13" s="4"/>
      <c r="AM13" s="4"/>
    </row>
    <row r="14" customFormat="false" ht="14.25" hidden="false" customHeight="true" outlineLevel="0" collapsed="false">
      <c r="A14" s="4"/>
      <c r="B14" s="248"/>
      <c r="C14" s="263" t="str">
        <f aca="false">'(Rechner)'!F6</f>
        <v>- Bitte auswählen -</v>
      </c>
      <c r="D14" s="267" t="n">
        <f aca="false">'(Rechner)'!F25</f>
        <v>0</v>
      </c>
      <c r="E14" s="265"/>
      <c r="F14" s="266"/>
      <c r="G14" s="67"/>
      <c r="H14" s="4"/>
      <c r="I14" s="4"/>
      <c r="J14" s="248"/>
      <c r="K14" s="262"/>
      <c r="L14" s="262"/>
      <c r="M14" s="262"/>
      <c r="N14" s="262"/>
      <c r="O14" s="262"/>
      <c r="P14" s="262"/>
      <c r="Q14" s="262"/>
      <c r="R14" s="262"/>
      <c r="S14" s="262"/>
      <c r="T14" s="262"/>
      <c r="U14" s="262"/>
      <c r="V14" s="262"/>
      <c r="W14" s="262"/>
      <c r="X14" s="262"/>
      <c r="Y14" s="262"/>
      <c r="Z14" s="67"/>
      <c r="AA14" s="4"/>
      <c r="AB14" s="4"/>
      <c r="AC14" s="4"/>
      <c r="AD14" s="4"/>
      <c r="AE14" s="4"/>
      <c r="AF14" s="4"/>
      <c r="AG14" s="4"/>
      <c r="AH14" s="4"/>
      <c r="AI14" s="4"/>
      <c r="AJ14" s="4"/>
      <c r="AK14" s="4"/>
      <c r="AL14" s="4"/>
      <c r="AM14" s="4"/>
    </row>
    <row r="15" customFormat="false" ht="14.25" hidden="false" customHeight="true" outlineLevel="0" collapsed="false">
      <c r="A15" s="4"/>
      <c r="B15" s="248"/>
      <c r="C15" s="268" t="str">
        <f aca="false">IF('(Rechner)'!G6='(Betriebsstoff- &amp; Anlagendaten)'!$B$133,"",'(Rechner)'!G6)</f>
        <v/>
      </c>
      <c r="D15" s="267" t="str">
        <f aca="false">IF('(Rechner)'!G25=0,"",'(Rechner)'!G25)</f>
        <v/>
      </c>
      <c r="E15" s="265"/>
      <c r="F15" s="269"/>
      <c r="G15" s="67"/>
      <c r="H15" s="4"/>
      <c r="I15" s="4"/>
      <c r="J15" s="248"/>
      <c r="K15" s="262"/>
      <c r="L15" s="262"/>
      <c r="M15" s="262"/>
      <c r="N15" s="262"/>
      <c r="O15" s="262"/>
      <c r="P15" s="262"/>
      <c r="Q15" s="262"/>
      <c r="R15" s="262"/>
      <c r="S15" s="262"/>
      <c r="T15" s="262"/>
      <c r="U15" s="262"/>
      <c r="V15" s="262"/>
      <c r="W15" s="262"/>
      <c r="X15" s="262"/>
      <c r="Y15" s="262"/>
      <c r="Z15" s="67"/>
      <c r="AA15" s="4"/>
      <c r="AB15" s="4"/>
      <c r="AC15" s="4"/>
      <c r="AD15" s="4"/>
      <c r="AE15" s="4"/>
      <c r="AF15" s="4"/>
      <c r="AG15" s="4"/>
      <c r="AH15" s="4"/>
      <c r="AI15" s="4"/>
      <c r="AJ15" s="4"/>
      <c r="AK15" s="4"/>
      <c r="AL15" s="4"/>
      <c r="AM15" s="4"/>
    </row>
    <row r="16" customFormat="false" ht="14.25" hidden="false" customHeight="true" outlineLevel="0" collapsed="false">
      <c r="A16" s="4"/>
      <c r="B16" s="248"/>
      <c r="C16" s="268" t="str">
        <f aca="false">IF('(Rechner)'!H6='(Betriebsstoff- &amp; Anlagendaten)'!$B$133,"",'(Rechner)'!H6)</f>
        <v/>
      </c>
      <c r="D16" s="267" t="str">
        <f aca="false">IF('(Rechner)'!H25=0,"",'(Rechner)'!H25)</f>
        <v/>
      </c>
      <c r="E16" s="265"/>
      <c r="F16" s="269"/>
      <c r="G16" s="67"/>
      <c r="H16" s="4"/>
      <c r="I16" s="4"/>
      <c r="J16" s="248"/>
      <c r="K16" s="262"/>
      <c r="L16" s="262"/>
      <c r="M16" s="262"/>
      <c r="N16" s="262"/>
      <c r="O16" s="262"/>
      <c r="P16" s="262"/>
      <c r="Q16" s="262"/>
      <c r="R16" s="262"/>
      <c r="S16" s="262"/>
      <c r="T16" s="262"/>
      <c r="U16" s="262"/>
      <c r="V16" s="262"/>
      <c r="W16" s="262"/>
      <c r="X16" s="262"/>
      <c r="Y16" s="262"/>
      <c r="Z16" s="67"/>
      <c r="AA16" s="4"/>
      <c r="AB16" s="4"/>
      <c r="AC16" s="4"/>
      <c r="AD16" s="4"/>
      <c r="AE16" s="4"/>
      <c r="AF16" s="4"/>
      <c r="AG16" s="4"/>
      <c r="AH16" s="4"/>
      <c r="AI16" s="4"/>
      <c r="AJ16" s="4"/>
      <c r="AK16" s="4"/>
      <c r="AL16" s="4"/>
      <c r="AM16" s="4"/>
    </row>
    <row r="17" customFormat="false" ht="14.25" hidden="false" customHeight="true" outlineLevel="0" collapsed="false">
      <c r="A17" s="4"/>
      <c r="B17" s="248"/>
      <c r="C17" s="268" t="str">
        <f aca="false">IF('(Rechner)'!I6='(Betriebsstoff- &amp; Anlagendaten)'!$B$133,"",'(Rechner)'!I6)</f>
        <v/>
      </c>
      <c r="D17" s="267" t="str">
        <f aca="false">IF('(Rechner)'!I25=0,"",'(Rechner)'!I25)</f>
        <v/>
      </c>
      <c r="E17" s="265"/>
      <c r="F17" s="269"/>
      <c r="G17" s="67"/>
      <c r="H17" s="4"/>
      <c r="I17" s="4"/>
      <c r="J17" s="248"/>
      <c r="K17" s="262"/>
      <c r="L17" s="262"/>
      <c r="M17" s="262"/>
      <c r="N17" s="262"/>
      <c r="O17" s="262"/>
      <c r="P17" s="262"/>
      <c r="Q17" s="262"/>
      <c r="R17" s="262"/>
      <c r="S17" s="262"/>
      <c r="T17" s="262"/>
      <c r="U17" s="262"/>
      <c r="V17" s="262"/>
      <c r="W17" s="262"/>
      <c r="X17" s="262"/>
      <c r="Y17" s="262"/>
      <c r="Z17" s="67"/>
      <c r="AA17" s="4"/>
      <c r="AB17" s="4"/>
      <c r="AC17" s="4"/>
      <c r="AD17" s="4"/>
      <c r="AE17" s="4"/>
      <c r="AF17" s="4"/>
      <c r="AG17" s="4"/>
      <c r="AH17" s="4"/>
      <c r="AI17" s="4"/>
      <c r="AJ17" s="4"/>
      <c r="AK17" s="4"/>
      <c r="AL17" s="4"/>
      <c r="AM17" s="4"/>
    </row>
    <row r="18" customFormat="false" ht="14.25" hidden="false" customHeight="true" outlineLevel="0" collapsed="false">
      <c r="A18" s="4"/>
      <c r="B18" s="248"/>
      <c r="C18" s="270"/>
      <c r="D18" s="271"/>
      <c r="E18" s="265"/>
      <c r="F18" s="269"/>
      <c r="G18" s="67"/>
      <c r="H18" s="4"/>
      <c r="I18" s="4"/>
      <c r="J18" s="248"/>
      <c r="K18" s="262"/>
      <c r="L18" s="262"/>
      <c r="M18" s="262"/>
      <c r="N18" s="262"/>
      <c r="O18" s="262"/>
      <c r="P18" s="262"/>
      <c r="Q18" s="262"/>
      <c r="R18" s="262"/>
      <c r="S18" s="262"/>
      <c r="T18" s="262"/>
      <c r="U18" s="262"/>
      <c r="V18" s="262"/>
      <c r="W18" s="262"/>
      <c r="X18" s="262"/>
      <c r="Y18" s="262"/>
      <c r="Z18" s="67"/>
      <c r="AA18" s="4"/>
      <c r="AB18" s="4"/>
      <c r="AC18" s="4"/>
      <c r="AD18" s="4"/>
      <c r="AE18" s="4"/>
      <c r="AF18" s="4"/>
      <c r="AG18" s="4"/>
      <c r="AH18" s="4"/>
      <c r="AI18" s="4"/>
      <c r="AJ18" s="4"/>
      <c r="AK18" s="4"/>
      <c r="AL18" s="4"/>
      <c r="AM18" s="4"/>
    </row>
    <row r="19" customFormat="false" ht="14.25" hidden="false" customHeight="true" outlineLevel="0" collapsed="false">
      <c r="A19" s="4"/>
      <c r="B19" s="248"/>
      <c r="C19" s="270"/>
      <c r="D19" s="271"/>
      <c r="E19" s="265"/>
      <c r="F19" s="269"/>
      <c r="G19" s="67"/>
      <c r="H19" s="4"/>
      <c r="I19" s="4"/>
      <c r="J19" s="248"/>
      <c r="K19" s="262"/>
      <c r="L19" s="262"/>
      <c r="M19" s="262"/>
      <c r="N19" s="262"/>
      <c r="O19" s="262"/>
      <c r="P19" s="262"/>
      <c r="Q19" s="262"/>
      <c r="R19" s="262"/>
      <c r="S19" s="262"/>
      <c r="T19" s="262"/>
      <c r="U19" s="262"/>
      <c r="V19" s="262"/>
      <c r="W19" s="262"/>
      <c r="X19" s="262"/>
      <c r="Y19" s="262"/>
      <c r="Z19" s="67"/>
      <c r="AA19" s="4"/>
      <c r="AB19" s="4"/>
      <c r="AC19" s="4"/>
      <c r="AD19" s="4"/>
      <c r="AE19" s="4"/>
      <c r="AF19" s="4"/>
      <c r="AG19" s="4"/>
      <c r="AH19" s="4"/>
      <c r="AI19" s="4"/>
      <c r="AJ19" s="4"/>
      <c r="AK19" s="4"/>
      <c r="AL19" s="4"/>
      <c r="AM19" s="4"/>
    </row>
    <row r="20" customFormat="false" ht="14.25" hidden="false" customHeight="true" outlineLevel="0" collapsed="false">
      <c r="A20" s="4"/>
      <c r="B20" s="248"/>
      <c r="C20" s="270"/>
      <c r="D20" s="271"/>
      <c r="E20" s="265"/>
      <c r="F20" s="269"/>
      <c r="G20" s="67"/>
      <c r="H20" s="4"/>
      <c r="I20" s="4"/>
      <c r="J20" s="248"/>
      <c r="K20" s="262"/>
      <c r="L20" s="262"/>
      <c r="M20" s="262"/>
      <c r="N20" s="262"/>
      <c r="O20" s="262"/>
      <c r="P20" s="262"/>
      <c r="Q20" s="262"/>
      <c r="R20" s="262"/>
      <c r="S20" s="262"/>
      <c r="T20" s="262"/>
      <c r="U20" s="262"/>
      <c r="V20" s="262"/>
      <c r="W20" s="262"/>
      <c r="X20" s="262"/>
      <c r="Y20" s="262"/>
      <c r="Z20" s="67"/>
      <c r="AA20" s="4"/>
      <c r="AB20" s="4"/>
      <c r="AC20" s="4"/>
      <c r="AD20" s="4"/>
      <c r="AE20" s="4"/>
      <c r="AF20" s="4"/>
      <c r="AG20" s="4"/>
      <c r="AH20" s="4"/>
      <c r="AI20" s="4"/>
      <c r="AJ20" s="4"/>
      <c r="AK20" s="4"/>
      <c r="AL20" s="4"/>
      <c r="AM20" s="4"/>
    </row>
    <row r="21" customFormat="false" ht="14.25" hidden="false" customHeight="true" outlineLevel="0" collapsed="false">
      <c r="A21" s="4"/>
      <c r="B21" s="248"/>
      <c r="C21" s="270"/>
      <c r="D21" s="271"/>
      <c r="E21" s="265"/>
      <c r="F21" s="269"/>
      <c r="G21" s="67"/>
      <c r="H21" s="4"/>
      <c r="I21" s="4"/>
      <c r="J21" s="248"/>
      <c r="K21" s="262"/>
      <c r="L21" s="262"/>
      <c r="M21" s="262"/>
      <c r="N21" s="262"/>
      <c r="O21" s="262"/>
      <c r="P21" s="262"/>
      <c r="Q21" s="262"/>
      <c r="R21" s="262"/>
      <c r="S21" s="262"/>
      <c r="T21" s="262"/>
      <c r="U21" s="262"/>
      <c r="V21" s="262"/>
      <c r="W21" s="262"/>
      <c r="X21" s="262"/>
      <c r="Y21" s="262"/>
      <c r="Z21" s="67"/>
      <c r="AA21" s="4"/>
      <c r="AB21" s="4"/>
      <c r="AC21" s="4"/>
      <c r="AD21" s="4"/>
      <c r="AE21" s="4"/>
      <c r="AF21" s="4"/>
      <c r="AG21" s="4"/>
      <c r="AH21" s="4"/>
      <c r="AI21" s="4"/>
      <c r="AJ21" s="4"/>
      <c r="AK21" s="4"/>
      <c r="AL21" s="4"/>
      <c r="AM21" s="4"/>
    </row>
    <row r="22" customFormat="false" ht="46.5" hidden="false" customHeight="true" outlineLevel="0" collapsed="false">
      <c r="A22" s="4"/>
      <c r="B22" s="248"/>
      <c r="C22" s="272"/>
      <c r="D22" s="273"/>
      <c r="E22" s="274" t="str">
        <f aca="false">"jährlich fällige Kosten (Durchschnitt nächste "&amp;'1. Anleitung'!B6&amp;" Jahre)"</f>
        <v>jährlich fällige Kosten (Durchschnitt nächste 20 Jahre)</v>
      </c>
      <c r="F22" s="274"/>
      <c r="G22" s="67"/>
      <c r="H22" s="4"/>
      <c r="I22" s="4"/>
      <c r="J22" s="248"/>
      <c r="K22" s="275" t="str">
        <f aca="false">'(Rechner)'!V6</f>
        <v>Biogaskessel</v>
      </c>
      <c r="L22" s="275" t="str">
        <f aca="false">'(Rechner)'!W6</f>
        <v>Gas-Niedertemperaturkessel</v>
      </c>
      <c r="M22" s="275" t="str">
        <f aca="false">'(Rechner)'!X6</f>
        <v>Gas-Brennwertkessel</v>
      </c>
      <c r="N22" s="275" t="str">
        <f aca="false">'(Rechner)'!Y6</f>
        <v>Ölkessel</v>
      </c>
      <c r="O22" s="275" t="str">
        <f aca="false">'(Rechner)'!Z6</f>
        <v>Öl-Brennwertgerät</v>
      </c>
      <c r="P22" s="275" t="str">
        <f aca="false">'(Rechner)'!AA6</f>
        <v>Pelletkessel</v>
      </c>
      <c r="Q22" s="275" t="str">
        <f aca="false">'(Rechner)'!AB6</f>
        <v>Scheitholzanlage</v>
      </c>
      <c r="R22" s="275" t="str">
        <f aca="false">'(Rechner)'!AC6</f>
        <v>Hackschnitzelkessel</v>
      </c>
      <c r="S22" s="275" t="str">
        <f aca="false">'(Rechner)'!AD6</f>
        <v>Stromheizung</v>
      </c>
      <c r="T22" s="275" t="str">
        <f aca="false">'(Rechner)'!AE6</f>
        <v>Luft-WP</v>
      </c>
      <c r="U22" s="275" t="str">
        <f aca="false">'(Rechner)'!AF6</f>
        <v>Luft-WP mit PV-Unterstützung</v>
      </c>
      <c r="V22" s="275" t="str">
        <f aca="false">'(Rechner)'!AG6</f>
        <v>Sole-Wasser-WP</v>
      </c>
      <c r="W22" s="275" t="str">
        <f aca="false">'(Rechner)'!AH6</f>
        <v>Sole-Wasser-WP mit PV-Unterstützung</v>
      </c>
      <c r="X22" s="275" t="str">
        <f aca="false">'(Rechner)'!AJ6</f>
        <v>Brennstoffzelle</v>
      </c>
      <c r="Y22" s="275" t="str">
        <f aca="false">'(Rechner)'!AK6</f>
        <v>Luft-WP mit bestehender PV</v>
      </c>
      <c r="Z22" s="67"/>
      <c r="AA22" s="4"/>
      <c r="AB22" s="4"/>
      <c r="AC22" s="4"/>
      <c r="AD22" s="4"/>
      <c r="AE22" s="4"/>
      <c r="AF22" s="4"/>
      <c r="AG22" s="4"/>
      <c r="AH22" s="4"/>
      <c r="AI22" s="4"/>
      <c r="AJ22" s="4"/>
      <c r="AK22" s="4"/>
      <c r="AL22" s="4"/>
      <c r="AM22" s="4"/>
    </row>
    <row r="23" customFormat="false" ht="18" hidden="false" customHeight="true" outlineLevel="0" collapsed="false">
      <c r="A23" s="4"/>
      <c r="B23" s="248"/>
      <c r="C23" s="272"/>
      <c r="D23" s="273"/>
      <c r="E23" s="276" t="s">
        <v>126</v>
      </c>
      <c r="F23" s="276" t="s">
        <v>127</v>
      </c>
      <c r="G23" s="67"/>
      <c r="H23" s="4"/>
      <c r="I23" s="4"/>
      <c r="J23" s="248"/>
      <c r="K23" s="277" t="s">
        <v>128</v>
      </c>
      <c r="L23" s="278"/>
      <c r="M23" s="278"/>
      <c r="N23" s="278"/>
      <c r="O23" s="278"/>
      <c r="P23" s="278"/>
      <c r="Q23" s="278"/>
      <c r="R23" s="278"/>
      <c r="S23" s="278"/>
      <c r="T23" s="278"/>
      <c r="U23" s="278"/>
      <c r="V23" s="278"/>
      <c r="W23" s="278"/>
      <c r="X23" s="278"/>
      <c r="Y23" s="279"/>
      <c r="Z23" s="67"/>
      <c r="AA23" s="4"/>
      <c r="AB23" s="4"/>
      <c r="AC23" s="4"/>
      <c r="AD23" s="4"/>
      <c r="AE23" s="4"/>
      <c r="AF23" s="4"/>
      <c r="AG23" s="4"/>
      <c r="AH23" s="4"/>
      <c r="AI23" s="4"/>
      <c r="AJ23" s="4"/>
      <c r="AK23" s="4"/>
      <c r="AL23" s="4"/>
      <c r="AM23" s="4"/>
    </row>
    <row r="24" customFormat="false" ht="18" hidden="false" customHeight="true" outlineLevel="0" collapsed="false">
      <c r="A24" s="4"/>
      <c r="B24" s="248"/>
      <c r="C24" s="252" t="s">
        <v>129</v>
      </c>
      <c r="D24" s="280"/>
      <c r="E24" s="281" t="n">
        <f aca="false">'(Rechner)'!K28</f>
        <v>0</v>
      </c>
      <c r="F24" s="281" t="n">
        <f aca="false">'(Rechner)'!S28</f>
        <v>0</v>
      </c>
      <c r="G24" s="67"/>
      <c r="H24" s="4"/>
      <c r="I24" s="4"/>
      <c r="J24" s="248"/>
      <c r="K24" s="282" t="n">
        <f aca="false">'(Rechner)'!V28</f>
        <v>0</v>
      </c>
      <c r="L24" s="282" t="n">
        <f aca="false">'(Rechner)'!W28</f>
        <v>0</v>
      </c>
      <c r="M24" s="282" t="n">
        <f aca="false">'(Rechner)'!X28</f>
        <v>0</v>
      </c>
      <c r="N24" s="282" t="n">
        <f aca="false">'(Rechner)'!Y28</f>
        <v>0</v>
      </c>
      <c r="O24" s="282" t="n">
        <f aca="false">'(Rechner)'!Z28</f>
        <v>0</v>
      </c>
      <c r="P24" s="282" t="n">
        <f aca="false">'(Rechner)'!AA28</f>
        <v>0</v>
      </c>
      <c r="Q24" s="282" t="n">
        <f aca="false">'(Rechner)'!AB28</f>
        <v>0</v>
      </c>
      <c r="R24" s="282" t="n">
        <f aca="false">'(Rechner)'!AC28</f>
        <v>0</v>
      </c>
      <c r="S24" s="282" t="n">
        <f aca="false">'(Rechner)'!AD28</f>
        <v>0</v>
      </c>
      <c r="T24" s="282" t="n">
        <f aca="false">'(Rechner)'!AE28</f>
        <v>0</v>
      </c>
      <c r="U24" s="282" t="n">
        <f aca="false">'(Rechner)'!AF28</f>
        <v>0</v>
      </c>
      <c r="V24" s="282" t="n">
        <f aca="false">'(Rechner)'!AG28</f>
        <v>0</v>
      </c>
      <c r="W24" s="282" t="n">
        <f aca="false">'(Rechner)'!AH28</f>
        <v>0</v>
      </c>
      <c r="X24" s="282" t="n">
        <f aca="false">'(Rechner)'!AJ28</f>
        <v>0</v>
      </c>
      <c r="Y24" s="282" t="n">
        <f aca="false">'(Rechner)'!AK28</f>
        <v>0</v>
      </c>
      <c r="Z24" s="67"/>
      <c r="AA24" s="4"/>
      <c r="AB24" s="4"/>
      <c r="AC24" s="4"/>
      <c r="AD24" s="4"/>
      <c r="AE24" s="4"/>
      <c r="AF24" s="4"/>
      <c r="AG24" s="4"/>
      <c r="AH24" s="4"/>
      <c r="AI24" s="4"/>
      <c r="AJ24" s="4"/>
      <c r="AK24" s="4"/>
      <c r="AL24" s="4"/>
      <c r="AM24" s="4"/>
    </row>
    <row r="25" customFormat="false" ht="18" hidden="false" customHeight="true" outlineLevel="0" collapsed="false">
      <c r="A25" s="4"/>
      <c r="B25" s="248"/>
      <c r="C25" s="252" t="s">
        <v>130</v>
      </c>
      <c r="D25" s="280"/>
      <c r="E25" s="283" t="n">
        <f aca="false">'(Rechner)'!K34</f>
        <v>0</v>
      </c>
      <c r="F25" s="281" t="n">
        <f aca="false">'(Rechner)'!S34</f>
        <v>0</v>
      </c>
      <c r="G25" s="67"/>
      <c r="H25" s="4"/>
      <c r="I25" s="4"/>
      <c r="J25" s="248"/>
      <c r="K25" s="283" t="n">
        <f aca="false">'(Rechner)'!V34</f>
        <v>0</v>
      </c>
      <c r="L25" s="283" t="n">
        <f aca="false">'(Rechner)'!W34</f>
        <v>0</v>
      </c>
      <c r="M25" s="283" t="n">
        <f aca="false">'(Rechner)'!X34</f>
        <v>0</v>
      </c>
      <c r="N25" s="283" t="n">
        <f aca="false">'(Rechner)'!Y34</f>
        <v>0</v>
      </c>
      <c r="O25" s="283" t="n">
        <f aca="false">'(Rechner)'!Z34</f>
        <v>0</v>
      </c>
      <c r="P25" s="283" t="n">
        <f aca="false">'(Rechner)'!AA34</f>
        <v>0</v>
      </c>
      <c r="Q25" s="283" t="n">
        <f aca="false">'(Rechner)'!AB34</f>
        <v>0</v>
      </c>
      <c r="R25" s="283" t="n">
        <f aca="false">'(Rechner)'!AC34</f>
        <v>0</v>
      </c>
      <c r="S25" s="283" t="n">
        <f aca="false">'(Rechner)'!AD34</f>
        <v>0</v>
      </c>
      <c r="T25" s="283" t="n">
        <f aca="false">'(Rechner)'!AE34</f>
        <v>0</v>
      </c>
      <c r="U25" s="283" t="n">
        <f aca="false">'(Rechner)'!AF34</f>
        <v>0</v>
      </c>
      <c r="V25" s="283" t="n">
        <f aca="false">'(Rechner)'!AG34</f>
        <v>0</v>
      </c>
      <c r="W25" s="283" t="n">
        <f aca="false">'(Rechner)'!AH34</f>
        <v>0</v>
      </c>
      <c r="X25" s="283" t="n">
        <f aca="false">'(Rechner)'!AJ34</f>
        <v>0</v>
      </c>
      <c r="Y25" s="283" t="n">
        <f aca="false">'(Rechner)'!AK34</f>
        <v>0</v>
      </c>
      <c r="Z25" s="67"/>
      <c r="AA25" s="4"/>
      <c r="AB25" s="4"/>
      <c r="AC25" s="4"/>
      <c r="AD25" s="4"/>
      <c r="AE25" s="4"/>
      <c r="AF25" s="4"/>
      <c r="AG25" s="4"/>
      <c r="AH25" s="4"/>
      <c r="AI25" s="4"/>
      <c r="AJ25" s="4"/>
      <c r="AK25" s="4"/>
      <c r="AL25" s="4"/>
      <c r="AM25" s="4"/>
    </row>
    <row r="26" customFormat="false" ht="13.5" hidden="false" customHeight="true" outlineLevel="0" collapsed="false">
      <c r="A26" s="4"/>
      <c r="B26" s="248"/>
      <c r="C26" s="284" t="s">
        <v>131</v>
      </c>
      <c r="D26" s="285" t="s">
        <v>132</v>
      </c>
      <c r="E26" s="286" t="n">
        <f aca="false">'(Rechner)'!K32/1000000</f>
        <v>0</v>
      </c>
      <c r="F26" s="286" t="n">
        <f aca="false">'(Rechner)'!S32/1000000</f>
        <v>0</v>
      </c>
      <c r="G26" s="67"/>
      <c r="H26" s="4"/>
      <c r="I26" s="4"/>
      <c r="J26" s="248"/>
      <c r="K26" s="286" t="n">
        <f aca="false">'(Rechner)'!V32/1000000</f>
        <v>0</v>
      </c>
      <c r="L26" s="286" t="n">
        <f aca="false">'(Rechner)'!W32/1000000</f>
        <v>0</v>
      </c>
      <c r="M26" s="286" t="n">
        <f aca="false">'(Rechner)'!X32/1000000</f>
        <v>0</v>
      </c>
      <c r="N26" s="286" t="n">
        <f aca="false">'(Rechner)'!Y32/1000000</f>
        <v>0</v>
      </c>
      <c r="O26" s="286" t="n">
        <f aca="false">'(Rechner)'!Z32/1000000</f>
        <v>0</v>
      </c>
      <c r="P26" s="286" t="n">
        <f aca="false">'(Rechner)'!AA32/1000000</f>
        <v>0</v>
      </c>
      <c r="Q26" s="286" t="n">
        <f aca="false">'(Rechner)'!AB32/1000000</f>
        <v>0</v>
      </c>
      <c r="R26" s="286" t="n">
        <f aca="false">'(Rechner)'!AC32/1000000</f>
        <v>0</v>
      </c>
      <c r="S26" s="286" t="n">
        <f aca="false">'(Rechner)'!AD32/1000000</f>
        <v>0</v>
      </c>
      <c r="T26" s="286" t="n">
        <f aca="false">'(Rechner)'!AE32/1000000</f>
        <v>0</v>
      </c>
      <c r="U26" s="286" t="n">
        <f aca="false">'(Rechner)'!AF32/1000000</f>
        <v>0</v>
      </c>
      <c r="V26" s="286" t="n">
        <f aca="false">'(Rechner)'!AG32/1000000</f>
        <v>0</v>
      </c>
      <c r="W26" s="286" t="n">
        <f aca="false">'(Rechner)'!AH32/1000000</f>
        <v>0</v>
      </c>
      <c r="X26" s="286" t="n">
        <f aca="false">'(Rechner)'!AJ32/1000000</f>
        <v>0</v>
      </c>
      <c r="Y26" s="286" t="n">
        <f aca="false">'(Rechner)'!AK32/1000000</f>
        <v>0</v>
      </c>
      <c r="Z26" s="67"/>
      <c r="AA26" s="4"/>
      <c r="AB26" s="4"/>
      <c r="AC26" s="4"/>
      <c r="AD26" s="4"/>
      <c r="AE26" s="4"/>
      <c r="AF26" s="4"/>
      <c r="AG26" s="4"/>
      <c r="AH26" s="4"/>
      <c r="AI26" s="4"/>
      <c r="AJ26" s="4"/>
      <c r="AK26" s="4"/>
      <c r="AL26" s="4"/>
      <c r="AM26" s="4"/>
    </row>
    <row r="27" customFormat="false" ht="13.5" hidden="false" customHeight="true" outlineLevel="0" collapsed="false">
      <c r="A27" s="4"/>
      <c r="B27" s="248"/>
      <c r="C27" s="284"/>
      <c r="D27" s="285" t="s">
        <v>133</v>
      </c>
      <c r="E27" s="287" t="n">
        <f aca="false">'(Rechner)'!K31</f>
        <v>0</v>
      </c>
      <c r="F27" s="287" t="n">
        <f aca="false">'(Rechner)'!S31</f>
        <v>0</v>
      </c>
      <c r="G27" s="67"/>
      <c r="H27" s="4"/>
      <c r="I27" s="4"/>
      <c r="J27" s="248"/>
      <c r="K27" s="287" t="n">
        <f aca="false">'(Rechner)'!V31</f>
        <v>140</v>
      </c>
      <c r="L27" s="287" t="n">
        <f aca="false">'(Rechner)'!W31</f>
        <v>240</v>
      </c>
      <c r="M27" s="287" t="n">
        <f aca="false">'(Rechner)'!X31</f>
        <v>240</v>
      </c>
      <c r="N27" s="287" t="n">
        <f aca="false">'(Rechner)'!Y31</f>
        <v>310</v>
      </c>
      <c r="O27" s="287" t="n">
        <f aca="false">'(Rechner)'!Z31</f>
        <v>310</v>
      </c>
      <c r="P27" s="287" t="n">
        <f aca="false">'(Rechner)'!AA31</f>
        <v>20</v>
      </c>
      <c r="Q27" s="287" t="n">
        <f aca="false">'(Rechner)'!AB31</f>
        <v>20</v>
      </c>
      <c r="R27" s="287" t="n">
        <f aca="false">'(Rechner)'!AC31</f>
        <v>20</v>
      </c>
      <c r="S27" s="287" t="n">
        <f aca="false">'(Rechner)'!AD31</f>
        <v>434</v>
      </c>
      <c r="T27" s="287" t="n">
        <f aca="false">'(Rechner)'!AE31</f>
        <v>434</v>
      </c>
      <c r="U27" s="287" t="n">
        <f aca="false">'(Rechner)'!AF31</f>
        <v>434</v>
      </c>
      <c r="V27" s="287" t="n">
        <f aca="false">'(Rechner)'!AG31</f>
        <v>434</v>
      </c>
      <c r="W27" s="287" t="n">
        <f aca="false">'(Rechner)'!AH31</f>
        <v>434</v>
      </c>
      <c r="X27" s="287" t="n">
        <f aca="false">'(Rechner)'!AJ31</f>
        <v>240</v>
      </c>
      <c r="Y27" s="287" t="n">
        <f aca="false">'(Rechner)'!AK31</f>
        <v>434</v>
      </c>
      <c r="Z27" s="67"/>
      <c r="AA27" s="4"/>
      <c r="AB27" s="4"/>
      <c r="AC27" s="4"/>
      <c r="AD27" s="4"/>
      <c r="AE27" s="4"/>
      <c r="AF27" s="4"/>
      <c r="AG27" s="4"/>
      <c r="AH27" s="4"/>
      <c r="AI27" s="4"/>
      <c r="AJ27" s="4"/>
      <c r="AK27" s="4"/>
      <c r="AL27" s="4"/>
      <c r="AM27" s="4"/>
    </row>
    <row r="28" customFormat="false" ht="13.5" hidden="false" customHeight="true" outlineLevel="0" collapsed="false">
      <c r="A28" s="4"/>
      <c r="B28" s="248"/>
      <c r="C28" s="288"/>
      <c r="D28" s="289" t="s">
        <v>134</v>
      </c>
      <c r="E28" s="290" t="n">
        <f aca="false">'(Rechner)'!K52/100</f>
        <v>0</v>
      </c>
      <c r="F28" s="291" t="n">
        <f aca="false">'(Rechner)'!S52/100</f>
        <v>0</v>
      </c>
      <c r="G28" s="67"/>
      <c r="H28" s="4"/>
      <c r="I28" s="4"/>
      <c r="J28" s="248"/>
      <c r="K28" s="290" t="n">
        <f aca="false">'(Rechner)'!V52/100</f>
        <v>1</v>
      </c>
      <c r="L28" s="290" t="n">
        <f aca="false">'(Rechner)'!W52/100</f>
        <v>0</v>
      </c>
      <c r="M28" s="290" t="n">
        <f aca="false">'(Rechner)'!X52/100</f>
        <v>0</v>
      </c>
      <c r="N28" s="290" t="n">
        <f aca="false">'(Rechner)'!Y52/100</f>
        <v>0</v>
      </c>
      <c r="O28" s="290" t="n">
        <f aca="false">'(Rechner)'!Z52/100</f>
        <v>0</v>
      </c>
      <c r="P28" s="290" t="n">
        <f aca="false">'(Rechner)'!AA52/100</f>
        <v>1</v>
      </c>
      <c r="Q28" s="290" t="n">
        <f aca="false">'(Rechner)'!AB52/100</f>
        <v>1</v>
      </c>
      <c r="R28" s="290" t="n">
        <f aca="false">'(Rechner)'!AC52/100</f>
        <v>1</v>
      </c>
      <c r="S28" s="290" t="n">
        <f aca="false">'(Rechner)'!AD52/100</f>
        <v>1.00000000002876E-006</v>
      </c>
      <c r="T28" s="290" t="n">
        <f aca="false">'(Rechner)'!AE52/100</f>
        <v>0.55</v>
      </c>
      <c r="U28" s="290" t="n">
        <f aca="false">'(Rechner)'!AF52/100</f>
        <v>0.8</v>
      </c>
      <c r="V28" s="290" t="n">
        <f aca="false">'(Rechner)'!AG52/100</f>
        <v>0.55</v>
      </c>
      <c r="W28" s="290" t="n">
        <f aca="false">'(Rechner)'!AH52/100</f>
        <v>0.8</v>
      </c>
      <c r="X28" s="290" t="n">
        <f aca="false">'(Rechner)'!AJ52/100</f>
        <v>0</v>
      </c>
      <c r="Y28" s="290" t="n">
        <f aca="false">'(Rechner)'!AK52/100</f>
        <v>0.8</v>
      </c>
      <c r="Z28" s="67"/>
      <c r="AA28" s="4"/>
      <c r="AB28" s="4"/>
      <c r="AC28" s="4"/>
      <c r="AD28" s="4"/>
      <c r="AE28" s="4"/>
      <c r="AF28" s="4"/>
      <c r="AG28" s="4"/>
      <c r="AH28" s="4"/>
      <c r="AI28" s="4"/>
      <c r="AJ28" s="4"/>
      <c r="AK28" s="4"/>
      <c r="AL28" s="4"/>
      <c r="AM28" s="4"/>
    </row>
    <row r="29" customFormat="false" ht="18" hidden="false" customHeight="true" outlineLevel="0" collapsed="false">
      <c r="A29" s="4"/>
      <c r="B29" s="248"/>
      <c r="C29" s="254" t="s">
        <v>135</v>
      </c>
      <c r="D29" s="292"/>
      <c r="E29" s="282" t="n">
        <f aca="false">'(Rechner)'!K36+'(Rechner)'!K37</f>
        <v>0</v>
      </c>
      <c r="F29" s="281" t="n">
        <f aca="false">'(Rechner)'!S36+'(Rechner)'!S37</f>
        <v>0</v>
      </c>
      <c r="G29" s="67"/>
      <c r="H29" s="4"/>
      <c r="I29" s="4"/>
      <c r="J29" s="248"/>
      <c r="K29" s="282" t="n">
        <f aca="false">'(Rechner)'!V36+'(Rechner)'!V37</f>
        <v>350</v>
      </c>
      <c r="L29" s="282" t="n">
        <f aca="false">'(Rechner)'!W36+'(Rechner)'!W37</f>
        <v>350</v>
      </c>
      <c r="M29" s="282" t="n">
        <f aca="false">'(Rechner)'!X36+'(Rechner)'!X37</f>
        <v>350</v>
      </c>
      <c r="N29" s="282" t="n">
        <f aca="false">'(Rechner)'!Y36+'(Rechner)'!Y37</f>
        <v>350</v>
      </c>
      <c r="O29" s="282" t="n">
        <f aca="false">'(Rechner)'!Z36+'(Rechner)'!Z37</f>
        <v>350</v>
      </c>
      <c r="P29" s="282" t="n">
        <f aca="false">'(Rechner)'!AA36+'(Rechner)'!AA37</f>
        <v>700</v>
      </c>
      <c r="Q29" s="282" t="n">
        <f aca="false">'(Rechner)'!AB36+'(Rechner)'!AB37</f>
        <v>700</v>
      </c>
      <c r="R29" s="282" t="n">
        <f aca="false">'(Rechner)'!AC36+'(Rechner)'!AC37</f>
        <v>700</v>
      </c>
      <c r="S29" s="282" t="n">
        <f aca="false">'(Rechner)'!AD36+'(Rechner)'!AD37</f>
        <v>0</v>
      </c>
      <c r="T29" s="282" t="n">
        <f aca="false">'(Rechner)'!AE36+'(Rechner)'!AE37</f>
        <v>350</v>
      </c>
      <c r="U29" s="282" t="n">
        <f aca="false">'(Rechner)'!AF36+'(Rechner)'!AF37</f>
        <v>350</v>
      </c>
      <c r="V29" s="282" t="n">
        <f aca="false">'(Rechner)'!AG36+'(Rechner)'!AG37</f>
        <v>350</v>
      </c>
      <c r="W29" s="282" t="n">
        <f aca="false">'(Rechner)'!AH36+'(Rechner)'!AH37</f>
        <v>350</v>
      </c>
      <c r="X29" s="282" t="n">
        <f aca="false">'(Rechner)'!AJ36+'(Rechner)'!AJ37</f>
        <v>520</v>
      </c>
      <c r="Y29" s="282" t="n">
        <f aca="false">'(Rechner)'!AK36+'(Rechner)'!AK37</f>
        <v>350</v>
      </c>
      <c r="Z29" s="67"/>
      <c r="AA29" s="4"/>
      <c r="AB29" s="4"/>
      <c r="AC29" s="4"/>
      <c r="AD29" s="4"/>
      <c r="AE29" s="4"/>
      <c r="AF29" s="4"/>
      <c r="AG29" s="4"/>
      <c r="AH29" s="4"/>
      <c r="AI29" s="4"/>
      <c r="AJ29" s="4"/>
      <c r="AK29" s="4"/>
      <c r="AL29" s="4"/>
      <c r="AM29" s="4"/>
    </row>
    <row r="30" customFormat="false" ht="18" hidden="false" customHeight="true" outlineLevel="0" collapsed="false">
      <c r="A30" s="4"/>
      <c r="B30" s="248"/>
      <c r="C30" s="252" t="s">
        <v>136</v>
      </c>
      <c r="D30" s="280"/>
      <c r="E30" s="281" t="n">
        <f aca="false">'(Rechner)'!K38</f>
        <v>0</v>
      </c>
      <c r="F30" s="281" t="n">
        <f aca="false">'(Rechner)'!S38</f>
        <v>0</v>
      </c>
      <c r="G30" s="67"/>
      <c r="H30" s="4"/>
      <c r="I30" s="4"/>
      <c r="J30" s="248"/>
      <c r="K30" s="281" t="n">
        <f aca="false">'(Rechner)'!V38</f>
        <v>120</v>
      </c>
      <c r="L30" s="281" t="n">
        <f aca="false">'(Rechner)'!W38</f>
        <v>150</v>
      </c>
      <c r="M30" s="281" t="n">
        <f aca="false">'(Rechner)'!X38</f>
        <v>70</v>
      </c>
      <c r="N30" s="281" t="n">
        <f aca="false">'(Rechner)'!Y38</f>
        <v>80</v>
      </c>
      <c r="O30" s="281" t="n">
        <f aca="false">'(Rechner)'!Z38</f>
        <v>80</v>
      </c>
      <c r="P30" s="281" t="n">
        <f aca="false">'(Rechner)'!AA38</f>
        <v>120</v>
      </c>
      <c r="Q30" s="281" t="n">
        <f aca="false">'(Rechner)'!AB38</f>
        <v>180</v>
      </c>
      <c r="R30" s="281" t="n">
        <f aca="false">'(Rechner)'!AC38</f>
        <v>180</v>
      </c>
      <c r="S30" s="281" t="n">
        <f aca="false">'(Rechner)'!AD38</f>
        <v>0</v>
      </c>
      <c r="T30" s="281" t="n">
        <f aca="false">'(Rechner)'!AE38</f>
        <v>0</v>
      </c>
      <c r="U30" s="281" t="n">
        <f aca="false">'(Rechner)'!AF38</f>
        <v>0</v>
      </c>
      <c r="V30" s="281" t="n">
        <f aca="false">'(Rechner)'!AG38</f>
        <v>0</v>
      </c>
      <c r="W30" s="281" t="n">
        <f aca="false">'(Rechner)'!AH38</f>
        <v>0</v>
      </c>
      <c r="X30" s="281" t="n">
        <f aca="false">'(Rechner)'!AJ38</f>
        <v>0</v>
      </c>
      <c r="Y30" s="281" t="n">
        <f aca="false">'(Rechner)'!AK38</f>
        <v>0</v>
      </c>
      <c r="Z30" s="67"/>
      <c r="AA30" s="4"/>
      <c r="AB30" s="4"/>
      <c r="AC30" s="4"/>
      <c r="AD30" s="4"/>
      <c r="AE30" s="4"/>
      <c r="AF30" s="4"/>
      <c r="AG30" s="4"/>
      <c r="AH30" s="4"/>
      <c r="AI30" s="4"/>
      <c r="AJ30" s="4"/>
      <c r="AK30" s="4"/>
      <c r="AL30" s="4"/>
      <c r="AM30" s="4"/>
    </row>
    <row r="31" customFormat="false" ht="32.25" hidden="false" customHeight="true" outlineLevel="0" collapsed="false">
      <c r="A31" s="4"/>
      <c r="B31" s="248"/>
      <c r="C31" s="293"/>
      <c r="D31" s="294"/>
      <c r="E31" s="274" t="str">
        <f aca="false">"zusätzlich (insgesamt während der nächsten "&amp; '1. Anleitung'!B6 &amp;" Jahre)"</f>
        <v>zusätzlich (insgesamt während der nächsten 20 Jahre)</v>
      </c>
      <c r="F31" s="274"/>
      <c r="G31" s="67"/>
      <c r="H31" s="4"/>
      <c r="I31" s="4"/>
      <c r="J31" s="248"/>
      <c r="K31" s="295" t="s">
        <v>137</v>
      </c>
      <c r="L31" s="295"/>
      <c r="M31" s="295"/>
      <c r="N31" s="295"/>
      <c r="O31" s="295"/>
      <c r="P31" s="295"/>
      <c r="Q31" s="295"/>
      <c r="R31" s="295"/>
      <c r="S31" s="295"/>
      <c r="T31" s="295"/>
      <c r="U31" s="295"/>
      <c r="V31" s="295"/>
      <c r="W31" s="295"/>
      <c r="X31" s="295"/>
      <c r="Y31" s="295"/>
      <c r="Z31" s="67"/>
      <c r="AA31" s="4"/>
      <c r="AB31" s="4"/>
      <c r="AC31" s="4"/>
      <c r="AD31" s="4"/>
      <c r="AE31" s="4"/>
      <c r="AF31" s="4"/>
      <c r="AG31" s="4"/>
      <c r="AH31" s="4"/>
      <c r="AI31" s="4"/>
      <c r="AJ31" s="4"/>
      <c r="AK31" s="4"/>
      <c r="AL31" s="4"/>
      <c r="AM31" s="4"/>
    </row>
    <row r="32" customFormat="false" ht="18" hidden="false" customHeight="true" outlineLevel="0" collapsed="false">
      <c r="A32" s="4"/>
      <c r="B32" s="248"/>
      <c r="C32" s="296"/>
      <c r="D32" s="297" t="s">
        <v>138</v>
      </c>
      <c r="E32" s="298" t="n">
        <f aca="false">'(Rechner)'!K45</f>
        <v>0</v>
      </c>
      <c r="F32" s="298" t="n">
        <f aca="false">'(Rechner)'!S44</f>
        <v>0</v>
      </c>
      <c r="G32" s="299"/>
      <c r="H32" s="4"/>
      <c r="I32" s="4"/>
      <c r="J32" s="248"/>
      <c r="K32" s="281" t="n">
        <f aca="false">'(Rechner)'!V44</f>
        <v>19500</v>
      </c>
      <c r="L32" s="281" t="n">
        <f aca="false">'(Rechner)'!W44</f>
        <v>500000</v>
      </c>
      <c r="M32" s="281" t="n">
        <f aca="false">'(Rechner)'!X44</f>
        <v>10000</v>
      </c>
      <c r="N32" s="281" t="n">
        <f aca="false">'(Rechner)'!Y44</f>
        <v>10000</v>
      </c>
      <c r="O32" s="281" t="n">
        <f aca="false">'(Rechner)'!Z44</f>
        <v>9500</v>
      </c>
      <c r="P32" s="281" t="n">
        <f aca="false">'(Rechner)'!AA44</f>
        <v>46500</v>
      </c>
      <c r="Q32" s="281" t="n">
        <f aca="false">'(Rechner)'!AB44</f>
        <v>12000</v>
      </c>
      <c r="R32" s="281" t="n">
        <f aca="false">'(Rechner)'!AC44</f>
        <v>23500</v>
      </c>
      <c r="S32" s="281" t="n">
        <f aca="false">'(Rechner)'!AD44</f>
        <v>6500</v>
      </c>
      <c r="T32" s="281" t="n">
        <f aca="false">'(Rechner)'!AE44</f>
        <v>34000</v>
      </c>
      <c r="U32" s="281" t="n">
        <f aca="false">'(Rechner)'!AF44</f>
        <v>50000</v>
      </c>
      <c r="V32" s="281" t="n">
        <f aca="false">'(Rechner)'!AG44</f>
        <v>44000</v>
      </c>
      <c r="W32" s="281" t="n">
        <f aca="false">'(Rechner)'!AH44</f>
        <v>60000</v>
      </c>
      <c r="X32" s="281" t="n">
        <f aca="false">'(Rechner)'!AJ44</f>
        <v>36000</v>
      </c>
      <c r="Y32" s="281" t="n">
        <f aca="false">'(Rechner)'!AK44</f>
        <v>34000</v>
      </c>
      <c r="Z32" s="67"/>
      <c r="AA32" s="4"/>
      <c r="AB32" s="4"/>
      <c r="AC32" s="4"/>
      <c r="AD32" s="4"/>
      <c r="AE32" s="4"/>
      <c r="AF32" s="4"/>
      <c r="AG32" s="4"/>
      <c r="AH32" s="4"/>
      <c r="AI32" s="4"/>
      <c r="AJ32" s="4"/>
      <c r="AK32" s="4"/>
      <c r="AL32" s="4"/>
      <c r="AM32" s="4"/>
    </row>
    <row r="33" customFormat="false" ht="14.25" hidden="false" customHeight="true" outlineLevel="0" collapsed="false">
      <c r="A33" s="4"/>
      <c r="B33" s="248"/>
      <c r="C33" s="300"/>
      <c r="D33" s="301" t="s">
        <v>139</v>
      </c>
      <c r="E33" s="298" t="s">
        <v>31</v>
      </c>
      <c r="F33" s="298" t="n">
        <f aca="false">'(Rechner)'!S43</f>
        <v>0</v>
      </c>
      <c r="G33" s="299"/>
      <c r="H33" s="4"/>
      <c r="I33" s="4"/>
      <c r="J33" s="248"/>
      <c r="K33" s="281"/>
      <c r="L33" s="281"/>
      <c r="M33" s="281"/>
      <c r="N33" s="281"/>
      <c r="O33" s="281"/>
      <c r="P33" s="281"/>
      <c r="Q33" s="281"/>
      <c r="R33" s="281"/>
      <c r="S33" s="281"/>
      <c r="T33" s="281"/>
      <c r="U33" s="281"/>
      <c r="V33" s="281"/>
      <c r="W33" s="281"/>
      <c r="X33" s="281"/>
      <c r="Y33" s="281"/>
      <c r="Z33" s="67"/>
      <c r="AA33" s="4"/>
      <c r="AB33" s="4"/>
      <c r="AC33" s="4"/>
      <c r="AD33" s="4"/>
      <c r="AE33" s="4"/>
      <c r="AF33" s="4"/>
      <c r="AG33" s="4"/>
      <c r="AH33" s="4"/>
      <c r="AI33" s="4"/>
      <c r="AJ33" s="4"/>
      <c r="AK33" s="4"/>
      <c r="AL33" s="4"/>
      <c r="AM33" s="4"/>
    </row>
    <row r="34" customFormat="false" ht="18" hidden="false" customHeight="true" outlineLevel="0" collapsed="false">
      <c r="A34" s="4"/>
      <c r="B34" s="248"/>
      <c r="C34" s="302" t="s">
        <v>140</v>
      </c>
      <c r="D34" s="303"/>
      <c r="E34" s="304" t="n">
        <f aca="false">E32</f>
        <v>0</v>
      </c>
      <c r="F34" s="304" t="n">
        <f aca="false">'(Rechner)'!S45</f>
        <v>0</v>
      </c>
      <c r="G34" s="67"/>
      <c r="H34" s="4"/>
      <c r="I34" s="4"/>
      <c r="J34" s="248"/>
      <c r="K34" s="304" t="n">
        <f aca="false">'(Rechner)'!V45</f>
        <v>19500</v>
      </c>
      <c r="L34" s="304" t="n">
        <f aca="false">'(Rechner)'!W45</f>
        <v>500000</v>
      </c>
      <c r="M34" s="304" t="n">
        <f aca="false">'(Rechner)'!X45</f>
        <v>10000</v>
      </c>
      <c r="N34" s="304" t="n">
        <f aca="false">'(Rechner)'!Y45</f>
        <v>10000</v>
      </c>
      <c r="O34" s="304" t="n">
        <f aca="false">'(Rechner)'!Z45</f>
        <v>9500</v>
      </c>
      <c r="P34" s="304" t="n">
        <f aca="false">'(Rechner)'!AA45</f>
        <v>46500</v>
      </c>
      <c r="Q34" s="304" t="n">
        <f aca="false">'(Rechner)'!AB45</f>
        <v>12000</v>
      </c>
      <c r="R34" s="304" t="n">
        <f aca="false">'(Rechner)'!AC45</f>
        <v>23500</v>
      </c>
      <c r="S34" s="304" t="n">
        <f aca="false">'(Rechner)'!AD45</f>
        <v>6500</v>
      </c>
      <c r="T34" s="304" t="n">
        <f aca="false">'(Rechner)'!AE45</f>
        <v>34000</v>
      </c>
      <c r="U34" s="304" t="n">
        <f aca="false">'(Rechner)'!AF45</f>
        <v>50000</v>
      </c>
      <c r="V34" s="304" t="n">
        <f aca="false">'(Rechner)'!AG45</f>
        <v>44000</v>
      </c>
      <c r="W34" s="304" t="n">
        <f aca="false">'(Rechner)'!AH45</f>
        <v>60000</v>
      </c>
      <c r="X34" s="304" t="n">
        <f aca="false">'(Rechner)'!AJ45</f>
        <v>36000</v>
      </c>
      <c r="Y34" s="304" t="n">
        <f aca="false">'(Rechner)'!AK45</f>
        <v>34000</v>
      </c>
      <c r="Z34" s="67"/>
      <c r="AA34" s="4"/>
      <c r="AB34" s="4"/>
      <c r="AC34" s="4"/>
      <c r="AD34" s="4"/>
      <c r="AE34" s="4"/>
      <c r="AF34" s="4"/>
      <c r="AG34" s="4"/>
      <c r="AH34" s="4"/>
      <c r="AI34" s="4"/>
      <c r="AJ34" s="4"/>
      <c r="AK34" s="4"/>
      <c r="AL34" s="4"/>
      <c r="AM34" s="4"/>
    </row>
    <row r="35" customFormat="false" ht="18" hidden="false" customHeight="true" outlineLevel="0" collapsed="false">
      <c r="A35" s="4"/>
      <c r="B35" s="248"/>
      <c r="C35" s="305" t="s">
        <v>141</v>
      </c>
      <c r="D35" s="294"/>
      <c r="E35" s="306" t="n">
        <f aca="false">'(Rechner)'!K48</f>
        <v>0</v>
      </c>
      <c r="F35" s="307" t="n">
        <f aca="false">'(Rechner)'!S48</f>
        <v>0</v>
      </c>
      <c r="G35" s="67"/>
      <c r="H35" s="4"/>
      <c r="I35" s="4"/>
      <c r="J35" s="248"/>
      <c r="K35" s="306" t="n">
        <f aca="false">'(Rechner)'!V48</f>
        <v>1445</v>
      </c>
      <c r="L35" s="306" t="n">
        <f aca="false">'(Rechner)'!W48</f>
        <v>25500</v>
      </c>
      <c r="M35" s="306" t="n">
        <f aca="false">'(Rechner)'!X48</f>
        <v>920</v>
      </c>
      <c r="N35" s="306" t="n">
        <f aca="false">'(Rechner)'!Y48</f>
        <v>930</v>
      </c>
      <c r="O35" s="306" t="n">
        <f aca="false">'(Rechner)'!Z48</f>
        <v>905</v>
      </c>
      <c r="P35" s="306" t="n">
        <f aca="false">'(Rechner)'!AA48</f>
        <v>3145</v>
      </c>
      <c r="Q35" s="306" t="n">
        <f aca="false">'(Rechner)'!AB48</f>
        <v>1480</v>
      </c>
      <c r="R35" s="306" t="n">
        <f aca="false">'(Rechner)'!AC48</f>
        <v>2055</v>
      </c>
      <c r="S35" s="306" t="n">
        <f aca="false">'(Rechner)'!AD48</f>
        <v>325</v>
      </c>
      <c r="T35" s="306" t="n">
        <f aca="false">'(Rechner)'!AE48</f>
        <v>2050</v>
      </c>
      <c r="U35" s="306" t="n">
        <f aca="false">'(Rechner)'!AF48</f>
        <v>2850</v>
      </c>
      <c r="V35" s="306" t="n">
        <f aca="false">'(Rechner)'!AG48</f>
        <v>2550</v>
      </c>
      <c r="W35" s="306" t="n">
        <f aca="false">'(Rechner)'!AH48</f>
        <v>3350</v>
      </c>
      <c r="X35" s="306" t="n">
        <f aca="false">'(Rechner)'!AJ48</f>
        <v>2320</v>
      </c>
      <c r="Y35" s="306" t="n">
        <f aca="false">'(Rechner)'!AK48</f>
        <v>2050</v>
      </c>
      <c r="Z35" s="67"/>
      <c r="AA35" s="4"/>
      <c r="AB35" s="4"/>
      <c r="AC35" s="4"/>
      <c r="AD35" s="4"/>
      <c r="AE35" s="4"/>
      <c r="AF35" s="4"/>
      <c r="AG35" s="4"/>
      <c r="AH35" s="4"/>
      <c r="AI35" s="4"/>
      <c r="AJ35" s="4"/>
      <c r="AK35" s="4"/>
      <c r="AL35" s="4"/>
      <c r="AM35" s="4"/>
    </row>
    <row r="36" customFormat="false" ht="18" hidden="false" customHeight="true" outlineLevel="0" collapsed="false">
      <c r="A36" s="4"/>
      <c r="B36" s="248"/>
      <c r="C36" s="305"/>
      <c r="D36" s="308" t="s">
        <v>142</v>
      </c>
      <c r="E36" s="309" t="e">
        <f aca="false">'(Rechner)'!K50</f>
        <v>#DIV/0!</v>
      </c>
      <c r="F36" s="309" t="n">
        <f aca="false">'(Rechner)'!S50</f>
        <v>0</v>
      </c>
      <c r="G36" s="67"/>
      <c r="H36" s="4"/>
      <c r="I36" s="4"/>
      <c r="J36" s="248"/>
      <c r="K36" s="309" t="e">
        <f aca="false">'(Rechner)'!V50</f>
        <v>#DIV/0!</v>
      </c>
      <c r="L36" s="309" t="e">
        <f aca="false">'(Rechner)'!W50</f>
        <v>#DIV/0!</v>
      </c>
      <c r="M36" s="309" t="e">
        <f aca="false">'(Rechner)'!X50</f>
        <v>#DIV/0!</v>
      </c>
      <c r="N36" s="309" t="e">
        <f aca="false">'(Rechner)'!Y50</f>
        <v>#DIV/0!</v>
      </c>
      <c r="O36" s="309" t="e">
        <f aca="false">'(Rechner)'!Z50</f>
        <v>#DIV/0!</v>
      </c>
      <c r="P36" s="309" t="e">
        <f aca="false">'(Rechner)'!AA50</f>
        <v>#DIV/0!</v>
      </c>
      <c r="Q36" s="309" t="e">
        <f aca="false">'(Rechner)'!AB50</f>
        <v>#DIV/0!</v>
      </c>
      <c r="R36" s="309" t="e">
        <f aca="false">'(Rechner)'!AC50</f>
        <v>#DIV/0!</v>
      </c>
      <c r="S36" s="309" t="e">
        <f aca="false">'(Rechner)'!AD50</f>
        <v>#DIV/0!</v>
      </c>
      <c r="T36" s="309" t="e">
        <f aca="false">'(Rechner)'!AE50</f>
        <v>#DIV/0!</v>
      </c>
      <c r="U36" s="309" t="e">
        <f aca="false">'(Rechner)'!AF50</f>
        <v>#DIV/0!</v>
      </c>
      <c r="V36" s="309" t="e">
        <f aca="false">'(Rechner)'!AG50</f>
        <v>#DIV/0!</v>
      </c>
      <c r="W36" s="309" t="e">
        <f aca="false">'(Rechner)'!AH50</f>
        <v>#DIV/0!</v>
      </c>
      <c r="X36" s="309" t="e">
        <f aca="false">'(Rechner)'!AJ50</f>
        <v>#DIV/0!</v>
      </c>
      <c r="Y36" s="309" t="e">
        <f aca="false">'(Rechner)'!AK50</f>
        <v>#DIV/0!</v>
      </c>
      <c r="Z36" s="67"/>
      <c r="AA36" s="4"/>
      <c r="AB36" s="4"/>
      <c r="AC36" s="4"/>
      <c r="AD36" s="4"/>
      <c r="AE36" s="4"/>
      <c r="AF36" s="4"/>
      <c r="AG36" s="4"/>
      <c r="AH36" s="4"/>
      <c r="AI36" s="4"/>
      <c r="AJ36" s="4"/>
      <c r="AK36" s="4"/>
      <c r="AL36" s="4"/>
      <c r="AM36" s="4"/>
    </row>
    <row r="37" customFormat="false" ht="18" hidden="false" customHeight="true" outlineLevel="0" collapsed="false">
      <c r="A37" s="4"/>
      <c r="B37" s="248"/>
      <c r="C37" s="305" t="s">
        <v>143</v>
      </c>
      <c r="D37" s="294"/>
      <c r="E37" s="310"/>
      <c r="F37" s="311" t="e">
        <f aca="false">-(1-(F35/E35))</f>
        <v>#DIV/0!</v>
      </c>
      <c r="G37" s="67"/>
      <c r="H37" s="4"/>
      <c r="I37" s="4"/>
      <c r="J37" s="248"/>
      <c r="K37" s="311" t="e">
        <f aca="false">-(1-(K35/$E$35))</f>
        <v>#DIV/0!</v>
      </c>
      <c r="L37" s="311" t="e">
        <f aca="false">-(1-(L35/$E$35))</f>
        <v>#DIV/0!</v>
      </c>
      <c r="M37" s="311" t="e">
        <f aca="false">-(1-(M35/$E$35))</f>
        <v>#DIV/0!</v>
      </c>
      <c r="N37" s="311" t="e">
        <f aca="false">-(1-(N35/$E$35))</f>
        <v>#DIV/0!</v>
      </c>
      <c r="O37" s="311" t="e">
        <f aca="false">-(1-(O35/$E$35))</f>
        <v>#DIV/0!</v>
      </c>
      <c r="P37" s="311" t="e">
        <f aca="false">-(1-(P35/$E$35))</f>
        <v>#DIV/0!</v>
      </c>
      <c r="Q37" s="311" t="e">
        <f aca="false">-(1-(Q35/$E$35))</f>
        <v>#DIV/0!</v>
      </c>
      <c r="R37" s="311" t="e">
        <f aca="false">-(1-(R35/$E$35))</f>
        <v>#DIV/0!</v>
      </c>
      <c r="S37" s="311" t="e">
        <f aca="false">-(1-(S35/$E$35))</f>
        <v>#DIV/0!</v>
      </c>
      <c r="T37" s="311" t="e">
        <f aca="false">-(1-(T35/$E$35))</f>
        <v>#DIV/0!</v>
      </c>
      <c r="U37" s="311" t="e">
        <f aca="false">-(1-(U35/$E$35))</f>
        <v>#DIV/0!</v>
      </c>
      <c r="V37" s="311" t="e">
        <f aca="false">-(1-(V35/$E$35))</f>
        <v>#DIV/0!</v>
      </c>
      <c r="W37" s="311" t="e">
        <f aca="false">-(1-(W35/$E$35))</f>
        <v>#DIV/0!</v>
      </c>
      <c r="X37" s="311" t="e">
        <f aca="false">-(1-(X35/$E$35))</f>
        <v>#DIV/0!</v>
      </c>
      <c r="Y37" s="311" t="e">
        <f aca="false">-(1-(Y35/$E$35))</f>
        <v>#DIV/0!</v>
      </c>
      <c r="Z37" s="67"/>
      <c r="AA37" s="4"/>
      <c r="AB37" s="4"/>
      <c r="AC37" s="4"/>
      <c r="AD37" s="4"/>
      <c r="AE37" s="4"/>
      <c r="AF37" s="4"/>
      <c r="AG37" s="4"/>
      <c r="AH37" s="4"/>
      <c r="AI37" s="4"/>
      <c r="AJ37" s="4"/>
      <c r="AK37" s="4"/>
      <c r="AL37" s="4"/>
      <c r="AM37" s="4"/>
    </row>
    <row r="38" customFormat="false" ht="14.25" hidden="false" customHeight="true" outlineLevel="0" collapsed="false">
      <c r="A38" s="4"/>
      <c r="B38" s="256"/>
      <c r="C38" s="257"/>
      <c r="D38" s="257"/>
      <c r="E38" s="312"/>
      <c r="F38" s="312"/>
      <c r="G38" s="258"/>
      <c r="H38" s="4"/>
      <c r="I38" s="4"/>
      <c r="J38" s="256"/>
      <c r="K38" s="257"/>
      <c r="L38" s="257"/>
      <c r="M38" s="257"/>
      <c r="N38" s="257"/>
      <c r="O38" s="257"/>
      <c r="P38" s="257"/>
      <c r="Q38" s="257"/>
      <c r="R38" s="257"/>
      <c r="S38" s="257"/>
      <c r="T38" s="257"/>
      <c r="U38" s="257"/>
      <c r="V38" s="257"/>
      <c r="W38" s="257"/>
      <c r="X38" s="257"/>
      <c r="Y38" s="257"/>
      <c r="Z38" s="258"/>
      <c r="AA38" s="4"/>
      <c r="AB38" s="4"/>
      <c r="AC38" s="4"/>
      <c r="AD38" s="4"/>
      <c r="AE38" s="4"/>
      <c r="AF38" s="4"/>
      <c r="AG38" s="4"/>
      <c r="AH38" s="4"/>
      <c r="AI38" s="4"/>
      <c r="AJ38" s="4"/>
      <c r="AK38" s="4"/>
      <c r="AL38" s="4"/>
      <c r="AM38" s="4"/>
    </row>
    <row r="39" customFormat="false" ht="14.25" hidden="false" customHeight="true" outlineLevel="0" collapsed="false">
      <c r="A39" s="4"/>
      <c r="B39" s="4"/>
      <c r="C39" s="4"/>
      <c r="D39" s="4"/>
      <c r="E39" s="313"/>
      <c r="F39" s="31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customFormat="false" ht="14.25" hidden="false" customHeight="true" outlineLevel="0" collapsed="false">
      <c r="A40" s="4"/>
      <c r="B40" s="4"/>
      <c r="C40" s="4"/>
      <c r="D40" s="4"/>
      <c r="E40" s="313"/>
      <c r="F40" s="31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customFormat="false" ht="28.5" hidden="false" customHeight="true" outlineLevel="0" collapsed="false">
      <c r="A41" s="4"/>
      <c r="B41" s="10" t="s">
        <v>144</v>
      </c>
      <c r="C41" s="4"/>
      <c r="D41" s="4"/>
      <c r="E41" s="313"/>
      <c r="F41" s="313"/>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customFormat="false" ht="18.75" hidden="false" customHeight="true" outlineLevel="0" collapsed="false">
      <c r="A42" s="4"/>
      <c r="B42" s="245"/>
      <c r="C42" s="246"/>
      <c r="D42" s="246"/>
      <c r="E42" s="314"/>
      <c r="F42" s="314"/>
      <c r="G42" s="247"/>
      <c r="H42" s="4"/>
      <c r="I42" s="4"/>
      <c r="J42" s="245"/>
      <c r="K42" s="246"/>
      <c r="L42" s="246"/>
      <c r="M42" s="246"/>
      <c r="N42" s="246"/>
      <c r="O42" s="246"/>
      <c r="P42" s="246"/>
      <c r="Q42" s="246"/>
      <c r="R42" s="246"/>
      <c r="S42" s="246"/>
      <c r="T42" s="246"/>
      <c r="U42" s="246"/>
      <c r="V42" s="246"/>
      <c r="W42" s="246"/>
      <c r="X42" s="246"/>
      <c r="Y42" s="246"/>
      <c r="Z42" s="247"/>
      <c r="AA42" s="4"/>
      <c r="AB42" s="4"/>
      <c r="AC42" s="4"/>
      <c r="AD42" s="4"/>
      <c r="AE42" s="4"/>
      <c r="AF42" s="4"/>
      <c r="AG42" s="4"/>
      <c r="AH42" s="4"/>
      <c r="AI42" s="4"/>
      <c r="AJ42" s="4"/>
      <c r="AK42" s="4"/>
      <c r="AL42" s="4"/>
      <c r="AM42" s="4"/>
    </row>
    <row r="43" customFormat="false" ht="22.5" hidden="false" customHeight="true" outlineLevel="0" collapsed="false">
      <c r="A43" s="4"/>
      <c r="B43" s="248"/>
      <c r="C43" s="315" t="s">
        <v>145</v>
      </c>
      <c r="D43" s="316"/>
      <c r="E43" s="317" t="s">
        <v>146</v>
      </c>
      <c r="F43" s="318" t="n">
        <f aca="false">F35-E35</f>
        <v>0</v>
      </c>
      <c r="G43" s="67"/>
      <c r="H43" s="4"/>
      <c r="I43" s="4"/>
      <c r="J43" s="248"/>
      <c r="K43" s="318" t="n">
        <f aca="false">K35-$E$35</f>
        <v>1445</v>
      </c>
      <c r="L43" s="318" t="n">
        <f aca="false">L35-$E$35</f>
        <v>25500</v>
      </c>
      <c r="M43" s="318" t="n">
        <f aca="false">M35-$E$35</f>
        <v>920</v>
      </c>
      <c r="N43" s="318" t="n">
        <f aca="false">N35-$E$35</f>
        <v>930</v>
      </c>
      <c r="O43" s="318" t="n">
        <f aca="false">O35-$E$35</f>
        <v>905</v>
      </c>
      <c r="P43" s="318" t="n">
        <f aca="false">P35-$E$35</f>
        <v>3145</v>
      </c>
      <c r="Q43" s="318" t="n">
        <f aca="false">Q35-$E$35</f>
        <v>1480</v>
      </c>
      <c r="R43" s="318" t="n">
        <f aca="false">R35-$E$35</f>
        <v>2055</v>
      </c>
      <c r="S43" s="318" t="n">
        <f aca="false">S35-$E$35</f>
        <v>325</v>
      </c>
      <c r="T43" s="318" t="n">
        <f aca="false">T35-$E$35</f>
        <v>2050</v>
      </c>
      <c r="U43" s="318" t="n">
        <f aca="false">U35-$E$35</f>
        <v>2850</v>
      </c>
      <c r="V43" s="318" t="n">
        <f aca="false">V35-$E$35</f>
        <v>2550</v>
      </c>
      <c r="W43" s="318" t="n">
        <f aca="false">W35-$E$35</f>
        <v>3350</v>
      </c>
      <c r="X43" s="318" t="n">
        <f aca="false">X35-$E$35</f>
        <v>2320</v>
      </c>
      <c r="Y43" s="318" t="n">
        <f aca="false">Y35-$E$35</f>
        <v>2050</v>
      </c>
      <c r="Z43" s="67"/>
      <c r="AA43" s="4"/>
      <c r="AB43" s="4"/>
      <c r="AC43" s="4"/>
      <c r="AD43" s="4"/>
      <c r="AE43" s="4"/>
      <c r="AF43" s="4"/>
      <c r="AG43" s="4"/>
      <c r="AH43" s="4"/>
      <c r="AI43" s="4"/>
      <c r="AJ43" s="4"/>
      <c r="AK43" s="4"/>
      <c r="AL43" s="4"/>
      <c r="AM43" s="4"/>
    </row>
    <row r="44" customFormat="false" ht="22.5" hidden="false" customHeight="true" outlineLevel="0" collapsed="false">
      <c r="A44" s="4"/>
      <c r="B44" s="248"/>
      <c r="C44" s="319" t="s">
        <v>147</v>
      </c>
      <c r="D44" s="320" t="n">
        <f aca="false">'(Betriebsstoff- &amp; Anlagendaten)'!$C$118/100</f>
        <v>0.04</v>
      </c>
      <c r="E44" s="317" t="s">
        <v>148</v>
      </c>
      <c r="F44" s="321" t="n">
        <f aca="false">'(Rechner)'!S49-'(Rechner)'!K49</f>
        <v>0</v>
      </c>
      <c r="G44" s="67"/>
      <c r="H44" s="4"/>
      <c r="I44" s="4"/>
      <c r="J44" s="248"/>
      <c r="K44" s="321" t="n">
        <f aca="false">'(Rechner)'!V563</f>
        <v>2162.04769133694</v>
      </c>
      <c r="L44" s="321" t="n">
        <f aca="false">'(Rechner)'!W563</f>
        <v>25744.4519643959</v>
      </c>
      <c r="M44" s="321" t="n">
        <f aca="false">'(Rechner)'!X563</f>
        <v>1125.33965009255</v>
      </c>
      <c r="N44" s="321" t="n">
        <f aca="false">'(Rechner)'!Y563</f>
        <v>1140.22868938046</v>
      </c>
      <c r="O44" s="321" t="n">
        <f aca="false">'(Rechner)'!Z563</f>
        <v>1115.22868938046</v>
      </c>
      <c r="P44" s="321" t="n">
        <f aca="false">'(Rechner)'!AA563</f>
        <v>4289.61819525869</v>
      </c>
      <c r="Q44" s="321" t="n">
        <f aca="false">'(Rechner)'!AB563</f>
        <v>1910.23545733676</v>
      </c>
      <c r="R44" s="321" t="n">
        <f aca="false">'(Rechner)'!AC563</f>
        <v>2485.23545733676</v>
      </c>
      <c r="S44" s="321" t="n">
        <f aca="false">'(Rechner)'!AD563</f>
        <v>325</v>
      </c>
      <c r="T44" s="321" t="n">
        <f aca="false">'(Rechner)'!AE563</f>
        <v>2221.11637507712</v>
      </c>
      <c r="U44" s="321" t="n">
        <f aca="false">'(Rechner)'!AF563</f>
        <v>3021.11637507712</v>
      </c>
      <c r="V44" s="321" t="n">
        <f aca="false">'(Rechner)'!AG563</f>
        <v>2721.11637507712</v>
      </c>
      <c r="W44" s="321" t="n">
        <f aca="false">'(Rechner)'!AH563</f>
        <v>3521.11637507712</v>
      </c>
      <c r="X44" s="321" t="n">
        <f aca="false">'(Rechner)'!AJ563</f>
        <v>2574.23004297172</v>
      </c>
      <c r="Y44" s="321" t="n">
        <f aca="false">'(Rechner)'!AK563</f>
        <v>2221.11637507712</v>
      </c>
      <c r="Z44" s="67"/>
      <c r="AA44" s="4"/>
      <c r="AB44" s="4"/>
      <c r="AC44" s="4"/>
      <c r="AD44" s="4"/>
      <c r="AE44" s="4"/>
      <c r="AF44" s="4"/>
      <c r="AG44" s="4"/>
      <c r="AH44" s="4"/>
      <c r="AI44" s="4"/>
      <c r="AJ44" s="4"/>
      <c r="AK44" s="4"/>
      <c r="AL44" s="4"/>
      <c r="AM44" s="4"/>
    </row>
    <row r="45" customFormat="false" ht="22.5" hidden="false" customHeight="true" outlineLevel="0" collapsed="false">
      <c r="A45" s="4"/>
      <c r="B45" s="248"/>
      <c r="C45" s="322" t="s">
        <v>149</v>
      </c>
      <c r="D45" s="322"/>
      <c r="E45" s="317" t="s">
        <v>146</v>
      </c>
      <c r="F45" s="318" t="n">
        <f aca="false">F43*'1. Anleitung'!B6</f>
        <v>0</v>
      </c>
      <c r="G45" s="67"/>
      <c r="H45" s="4"/>
      <c r="I45" s="4"/>
      <c r="J45" s="248"/>
      <c r="K45" s="318" t="n">
        <f aca="false">K43*'1. Anleitung'!$B$6</f>
        <v>28900</v>
      </c>
      <c r="L45" s="318" t="n">
        <f aca="false">L43*'1. Anleitung'!$B$6</f>
        <v>510000</v>
      </c>
      <c r="M45" s="318" t="n">
        <f aca="false">M43*'1. Anleitung'!$B$6</f>
        <v>18400</v>
      </c>
      <c r="N45" s="318" t="n">
        <f aca="false">N43*'1. Anleitung'!$B$6</f>
        <v>18600</v>
      </c>
      <c r="O45" s="318" t="n">
        <f aca="false">O43*'1. Anleitung'!$B$6</f>
        <v>18100</v>
      </c>
      <c r="P45" s="318" t="n">
        <f aca="false">P43*'1. Anleitung'!$B$6</f>
        <v>62900</v>
      </c>
      <c r="Q45" s="318" t="n">
        <f aca="false">Q43*'1. Anleitung'!$B$6</f>
        <v>29600</v>
      </c>
      <c r="R45" s="318" t="n">
        <f aca="false">R43*'1. Anleitung'!$B$6</f>
        <v>41100</v>
      </c>
      <c r="S45" s="318" t="n">
        <f aca="false">S43*'1. Anleitung'!$B$6</f>
        <v>6500</v>
      </c>
      <c r="T45" s="318" t="n">
        <f aca="false">T43*'1. Anleitung'!$B$6</f>
        <v>41000</v>
      </c>
      <c r="U45" s="318" t="n">
        <f aca="false">U43*'1. Anleitung'!$B$6</f>
        <v>57000</v>
      </c>
      <c r="V45" s="318" t="n">
        <f aca="false">V43*'1. Anleitung'!$B$6</f>
        <v>51000</v>
      </c>
      <c r="W45" s="318" t="n">
        <f aca="false">W43*'1. Anleitung'!$B$6</f>
        <v>67000</v>
      </c>
      <c r="X45" s="318" t="n">
        <f aca="false">X43*'1. Anleitung'!$B$6</f>
        <v>46400</v>
      </c>
      <c r="Y45" s="318" t="n">
        <f aca="false">Y43*'1. Anleitung'!$B$6</f>
        <v>41000</v>
      </c>
      <c r="Z45" s="67"/>
      <c r="AA45" s="4"/>
      <c r="AB45" s="4"/>
      <c r="AC45" s="4"/>
      <c r="AD45" s="4"/>
      <c r="AE45" s="4"/>
      <c r="AF45" s="4"/>
      <c r="AG45" s="4"/>
      <c r="AH45" s="4"/>
      <c r="AI45" s="4"/>
      <c r="AJ45" s="4"/>
      <c r="AK45" s="4"/>
      <c r="AL45" s="4"/>
      <c r="AM45" s="4"/>
    </row>
    <row r="46" customFormat="false" ht="22.5" hidden="false" customHeight="true" outlineLevel="0" collapsed="false">
      <c r="A46" s="4"/>
      <c r="B46" s="248"/>
      <c r="C46" s="319" t="s">
        <v>147</v>
      </c>
      <c r="D46" s="320" t="n">
        <f aca="false">'(Betriebsstoff- &amp; Anlagendaten)'!$C$118/100</f>
        <v>0.04</v>
      </c>
      <c r="E46" s="317" t="s">
        <v>148</v>
      </c>
      <c r="F46" s="323" t="n">
        <f aca="false">F44*'1. Anleitung'!B6</f>
        <v>0</v>
      </c>
      <c r="G46" s="67"/>
      <c r="H46" s="4"/>
      <c r="I46" s="4"/>
      <c r="J46" s="248"/>
      <c r="K46" s="323" t="n">
        <f aca="false">K44*'1. Anleitung'!$B$6</f>
        <v>43240.9538267388</v>
      </c>
      <c r="L46" s="323" t="n">
        <f aca="false">L44*'1. Anleitung'!$B$6</f>
        <v>514889.039287918</v>
      </c>
      <c r="M46" s="323" t="n">
        <f aca="false">M44*'1. Anleitung'!$B$6</f>
        <v>22506.7930018509</v>
      </c>
      <c r="N46" s="323" t="n">
        <f aca="false">N44*'1. Anleitung'!$B$6</f>
        <v>22804.5737876093</v>
      </c>
      <c r="O46" s="323" t="n">
        <f aca="false">O44*'1. Anleitung'!$B$6</f>
        <v>22304.5737876093</v>
      </c>
      <c r="P46" s="323" t="n">
        <f aca="false">P44*'1. Anleitung'!$B$6</f>
        <v>85792.3639051738</v>
      </c>
      <c r="Q46" s="323" t="n">
        <f aca="false">Q44*'1. Anleitung'!$B$6</f>
        <v>38204.7091467352</v>
      </c>
      <c r="R46" s="323" t="n">
        <f aca="false">R44*'1. Anleitung'!$B$6</f>
        <v>49704.7091467352</v>
      </c>
      <c r="S46" s="323" t="n">
        <f aca="false">S44*'1. Anleitung'!$B$6</f>
        <v>6500</v>
      </c>
      <c r="T46" s="323" t="n">
        <f aca="false">T44*'1. Anleitung'!$B$6</f>
        <v>44422.3275015424</v>
      </c>
      <c r="U46" s="323" t="n">
        <f aca="false">U44*'1. Anleitung'!$B$6</f>
        <v>60422.3275015424</v>
      </c>
      <c r="V46" s="323" t="n">
        <f aca="false">V44*'1. Anleitung'!$B$6</f>
        <v>54422.3275015424</v>
      </c>
      <c r="W46" s="323" t="n">
        <f aca="false">W44*'1. Anleitung'!$B$6</f>
        <v>70422.3275015424</v>
      </c>
      <c r="X46" s="323" t="n">
        <f aca="false">X44*'1. Anleitung'!$B$6</f>
        <v>51484.6008594344</v>
      </c>
      <c r="Y46" s="323" t="n">
        <f aca="false">Y44*'1. Anleitung'!$B$6</f>
        <v>44422.3275015424</v>
      </c>
      <c r="Z46" s="67"/>
      <c r="AA46" s="4"/>
      <c r="AB46" s="4"/>
      <c r="AC46" s="4"/>
      <c r="AD46" s="4"/>
      <c r="AE46" s="4"/>
      <c r="AF46" s="4"/>
      <c r="AG46" s="4"/>
      <c r="AH46" s="4"/>
      <c r="AI46" s="4"/>
      <c r="AJ46" s="4"/>
      <c r="AK46" s="4"/>
      <c r="AL46" s="4"/>
      <c r="AM46" s="4"/>
    </row>
    <row r="47" customFormat="false" ht="21" hidden="false" customHeight="true" outlineLevel="0" collapsed="false">
      <c r="A47" s="4"/>
      <c r="B47" s="256"/>
      <c r="C47" s="257"/>
      <c r="D47" s="257"/>
      <c r="E47" s="257"/>
      <c r="F47" s="257"/>
      <c r="G47" s="258"/>
      <c r="H47" s="4"/>
      <c r="I47" s="4"/>
      <c r="J47" s="256"/>
      <c r="K47" s="257"/>
      <c r="L47" s="257"/>
      <c r="M47" s="257"/>
      <c r="N47" s="257"/>
      <c r="O47" s="257"/>
      <c r="P47" s="257"/>
      <c r="Q47" s="257"/>
      <c r="R47" s="257"/>
      <c r="S47" s="257"/>
      <c r="T47" s="257"/>
      <c r="U47" s="257"/>
      <c r="V47" s="257"/>
      <c r="W47" s="257"/>
      <c r="X47" s="257"/>
      <c r="Y47" s="257"/>
      <c r="Z47" s="258"/>
      <c r="AA47" s="4"/>
      <c r="AB47" s="4"/>
      <c r="AC47" s="4"/>
      <c r="AD47" s="4"/>
      <c r="AE47" s="4"/>
      <c r="AF47" s="4"/>
      <c r="AG47" s="4"/>
      <c r="AH47" s="4"/>
      <c r="AI47" s="4"/>
      <c r="AJ47" s="4"/>
      <c r="AK47" s="4"/>
      <c r="AL47" s="4"/>
      <c r="AM47" s="4"/>
    </row>
    <row r="48" customFormat="false" ht="2.25" hidden="false" customHeight="true" outlineLevel="0" collapsed="false">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1" customFormat="true" ht="2.25" hidden="false" customHeight="true" outlineLevel="0" collapsed="false">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customFormat="false" ht="13.5" hidden="false" customHeight="true" outlineLevel="0" collapsed="false">
      <c r="A50" s="4"/>
      <c r="B50" s="10" t="s">
        <v>150</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customFormat="false" ht="13.5" hidden="false" customHeight="true" outlineLevel="0" collapsed="false">
      <c r="A51" s="4"/>
      <c r="B51" s="245"/>
      <c r="C51" s="324"/>
      <c r="D51" s="324"/>
      <c r="E51" s="324"/>
      <c r="F51" s="324"/>
      <c r="G51" s="325"/>
      <c r="H51" s="326"/>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customFormat="false" ht="13.5" hidden="false" customHeight="true" outlineLevel="0" collapsed="false">
      <c r="A52" s="4"/>
      <c r="B52" s="248"/>
      <c r="C52" s="326"/>
      <c r="D52" s="326"/>
      <c r="E52" s="326"/>
      <c r="F52" s="326"/>
      <c r="G52" s="327"/>
      <c r="H52" s="326"/>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1" customFormat="true" ht="13.5" hidden="false" customHeight="true" outlineLevel="0" collapsed="false">
      <c r="A53" s="4"/>
      <c r="B53" s="248"/>
      <c r="C53" s="326"/>
      <c r="D53" s="326"/>
      <c r="E53" s="326"/>
      <c r="F53" s="326"/>
      <c r="G53" s="327"/>
      <c r="H53" s="326"/>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1" customFormat="true" ht="13.5" hidden="false" customHeight="true" outlineLevel="0" collapsed="false">
      <c r="A54" s="4"/>
      <c r="B54" s="248"/>
      <c r="C54" s="328"/>
      <c r="D54" s="328"/>
      <c r="E54" s="328"/>
      <c r="F54" s="328"/>
      <c r="G54" s="327"/>
      <c r="H54" s="326"/>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1" customFormat="true" ht="13.5" hidden="false" customHeight="true" outlineLevel="0" collapsed="false">
      <c r="A55" s="4"/>
      <c r="B55" s="248"/>
      <c r="C55" s="328"/>
      <c r="D55" s="328"/>
      <c r="E55" s="328"/>
      <c r="F55" s="328"/>
      <c r="G55" s="327"/>
      <c r="H55" s="326"/>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1" customFormat="true" ht="13.5" hidden="false" customHeight="true" outlineLevel="0" collapsed="false">
      <c r="A56" s="4"/>
      <c r="B56" s="248"/>
      <c r="C56" s="328"/>
      <c r="D56" s="328"/>
      <c r="E56" s="328"/>
      <c r="F56" s="328"/>
      <c r="G56" s="329"/>
      <c r="H56" s="330"/>
      <c r="I56" s="330"/>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1" customFormat="true" ht="13.5" hidden="false" customHeight="true" outlineLevel="0" collapsed="false">
      <c r="A57" s="4"/>
      <c r="B57" s="248"/>
      <c r="C57" s="328"/>
      <c r="D57" s="328"/>
      <c r="E57" s="328"/>
      <c r="F57" s="328"/>
      <c r="G57" s="329"/>
      <c r="H57" s="330"/>
      <c r="I57" s="330"/>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1" customFormat="true" ht="13.5" hidden="false" customHeight="true" outlineLevel="0" collapsed="false">
      <c r="A58" s="4"/>
      <c r="B58" s="248"/>
      <c r="C58" s="328"/>
      <c r="D58" s="328"/>
      <c r="E58" s="328"/>
      <c r="F58" s="328"/>
      <c r="G58" s="329"/>
      <c r="H58" s="330"/>
      <c r="I58" s="330"/>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1" customFormat="true" ht="13.5" hidden="false" customHeight="true" outlineLevel="0" collapsed="false">
      <c r="A59" s="4"/>
      <c r="B59" s="248"/>
      <c r="C59" s="328"/>
      <c r="D59" s="328" t="str">
        <f aca="false">'2c. Ergänzungen KSA'!B11</f>
        <v>1. Ihre Bestandsanlage</v>
      </c>
      <c r="E59" s="328" t="str">
        <f aca="false">'2c. Ergänzungen KSA'!G11</f>
        <v>2. Ihre gewünschte Neuanlage</v>
      </c>
      <c r="F59" s="328"/>
      <c r="G59" s="329"/>
      <c r="H59" s="330"/>
      <c r="I59" s="330"/>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1" customFormat="true" ht="13.5" hidden="false" customHeight="true" outlineLevel="0" collapsed="false">
      <c r="A60" s="4"/>
      <c r="B60" s="248"/>
      <c r="C60" s="328" t="str">
        <f aca="false">C24</f>
        <v>Energiekosten/Arbeitspreis</v>
      </c>
      <c r="D60" s="331" t="n">
        <f aca="false">E24</f>
        <v>0</v>
      </c>
      <c r="E60" s="331" t="n">
        <f aca="false">F24</f>
        <v>0</v>
      </c>
      <c r="F60" s="328"/>
      <c r="G60" s="329"/>
      <c r="H60" s="330"/>
      <c r="I60" s="330"/>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1" customFormat="true" ht="13.5" hidden="false" customHeight="true" outlineLevel="0" collapsed="false">
      <c r="A61" s="4"/>
      <c r="B61" s="248"/>
      <c r="C61" s="328" t="str">
        <f aca="false">C25</f>
        <v>CO2-Steuer</v>
      </c>
      <c r="D61" s="331" t="n">
        <f aca="false">E25</f>
        <v>0</v>
      </c>
      <c r="E61" s="331" t="n">
        <f aca="false">F25</f>
        <v>0</v>
      </c>
      <c r="F61" s="328"/>
      <c r="G61" s="329"/>
      <c r="H61" s="330"/>
      <c r="I61" s="330"/>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1" customFormat="true" ht="13.5" hidden="false" customHeight="true" outlineLevel="0" collapsed="false">
      <c r="A62" s="4"/>
      <c r="B62" s="248"/>
      <c r="C62" s="328" t="s">
        <v>151</v>
      </c>
      <c r="D62" s="331" t="n">
        <f aca="false">E29+E30</f>
        <v>0</v>
      </c>
      <c r="E62" s="331" t="n">
        <f aca="false">F29+F30</f>
        <v>0</v>
      </c>
      <c r="F62" s="328"/>
      <c r="G62" s="329"/>
      <c r="H62" s="330"/>
      <c r="I62" s="330"/>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1" customFormat="true" ht="13.5" hidden="false" customHeight="true" outlineLevel="0" collapsed="false">
      <c r="A63" s="4"/>
      <c r="B63" s="248"/>
      <c r="C63" s="328" t="s">
        <v>152</v>
      </c>
      <c r="D63" s="331" t="n">
        <f aca="false">E32/20</f>
        <v>0</v>
      </c>
      <c r="E63" s="331" t="n">
        <f aca="false">F32/20</f>
        <v>0</v>
      </c>
      <c r="F63" s="328"/>
      <c r="G63" s="329"/>
      <c r="H63" s="330"/>
      <c r="I63" s="330"/>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1" customFormat="true" ht="13.5" hidden="false" customHeight="true" outlineLevel="0" collapsed="false">
      <c r="A64" s="4"/>
      <c r="B64" s="248"/>
      <c r="C64" s="328"/>
      <c r="D64" s="328"/>
      <c r="E64" s="331"/>
      <c r="F64" s="331"/>
      <c r="G64" s="329"/>
      <c r="H64" s="330"/>
      <c r="I64" s="330"/>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1" customFormat="true" ht="13.5" hidden="false" customHeight="true" outlineLevel="0" collapsed="false">
      <c r="A65" s="4"/>
      <c r="B65" s="248"/>
      <c r="C65" s="328"/>
      <c r="D65" s="328"/>
      <c r="E65" s="331"/>
      <c r="F65" s="331"/>
      <c r="G65" s="329"/>
      <c r="H65" s="330"/>
      <c r="I65" s="330"/>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1" customFormat="true" ht="13.5" hidden="false" customHeight="true" outlineLevel="0" collapsed="false">
      <c r="A66" s="4"/>
      <c r="B66" s="248"/>
      <c r="C66" s="328"/>
      <c r="D66" s="328"/>
      <c r="E66" s="328"/>
      <c r="F66" s="328"/>
      <c r="G66" s="67"/>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1" customFormat="true" ht="13.5" hidden="false" customHeight="true" outlineLevel="0" collapsed="false">
      <c r="A67" s="4"/>
      <c r="B67" s="256"/>
      <c r="C67" s="257"/>
      <c r="D67" s="257"/>
      <c r="E67" s="257"/>
      <c r="F67" s="257"/>
      <c r="G67" s="258"/>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1" customFormat="true" ht="2.25" hidden="false" customHeight="true" outlineLevel="0" collapsed="false">
      <c r="A68" s="4"/>
      <c r="B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1" customFormat="true" ht="2.25" hidden="false" customHeight="true" outlineLevel="0" collapsed="false">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1" customFormat="true" ht="14.25" hidden="false" customHeight="true" outlineLevel="0" collapsed="false">
      <c r="A70" s="4"/>
      <c r="B70" s="10" t="s">
        <v>153</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1" customFormat="true" ht="12.75" hidden="false" customHeight="true" outlineLevel="0" collapsed="false">
      <c r="A71" s="4"/>
      <c r="B71" s="245"/>
      <c r="C71" s="332"/>
      <c r="D71" s="332"/>
      <c r="E71" s="332"/>
      <c r="F71" s="332"/>
      <c r="G71" s="247"/>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1" customFormat="true" ht="12.75" hidden="false" customHeight="true" outlineLevel="0" collapsed="false">
      <c r="A72" s="4"/>
      <c r="B72" s="248"/>
      <c r="C72" s="333"/>
      <c r="D72" s="333"/>
      <c r="E72" s="333"/>
      <c r="F72" s="333"/>
      <c r="G72" s="67"/>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1" customFormat="true" ht="12.75" hidden="false" customHeight="true" outlineLevel="0" collapsed="false">
      <c r="A73" s="4"/>
      <c r="B73" s="334"/>
      <c r="C73" s="333"/>
      <c r="D73" s="333"/>
      <c r="E73" s="333"/>
      <c r="F73" s="333"/>
      <c r="G73" s="335"/>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1" customFormat="true" ht="12.75" hidden="false" customHeight="true" outlineLevel="0" collapsed="false">
      <c r="A74" s="4"/>
      <c r="B74" s="334"/>
      <c r="C74" s="333"/>
      <c r="D74" s="333"/>
      <c r="E74" s="333"/>
      <c r="F74" s="333"/>
      <c r="G74" s="335"/>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1" customFormat="true" ht="12.75" hidden="false" customHeight="true" outlineLevel="0" collapsed="false">
      <c r="A75" s="4"/>
      <c r="B75" s="334"/>
      <c r="C75" s="333"/>
      <c r="D75" s="333"/>
      <c r="E75" s="333"/>
      <c r="F75" s="333"/>
      <c r="G75" s="335"/>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1" customFormat="true" ht="12.75" hidden="false" customHeight="true" outlineLevel="0" collapsed="false">
      <c r="A76" s="4"/>
      <c r="B76" s="334"/>
      <c r="C76" s="333"/>
      <c r="D76" s="333"/>
      <c r="E76" s="333"/>
      <c r="F76" s="333"/>
      <c r="G76" s="33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1" customFormat="true" ht="12.75" hidden="false" customHeight="true" outlineLevel="0" collapsed="false">
      <c r="A77" s="4"/>
      <c r="B77" s="334"/>
      <c r="C77" s="333"/>
      <c r="D77" s="333"/>
      <c r="E77" s="333"/>
      <c r="F77" s="333"/>
      <c r="G77" s="335"/>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1" customFormat="true" ht="12.75" hidden="false" customHeight="true" outlineLevel="0" collapsed="false">
      <c r="A78" s="4"/>
      <c r="B78" s="334"/>
      <c r="C78" s="333"/>
      <c r="D78" s="333"/>
      <c r="E78" s="333"/>
      <c r="F78" s="333"/>
      <c r="G78" s="335"/>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1" customFormat="true" ht="12.75" hidden="false" customHeight="true" outlineLevel="0" collapsed="false">
      <c r="A79" s="4"/>
      <c r="B79" s="334"/>
      <c r="C79" s="333"/>
      <c r="D79" s="333"/>
      <c r="E79" s="333"/>
      <c r="F79" s="333"/>
      <c r="G79" s="335"/>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1" customFormat="true" ht="12.75" hidden="false" customHeight="true" outlineLevel="0" collapsed="false">
      <c r="A80" s="4"/>
      <c r="B80" s="334"/>
      <c r="C80" s="333"/>
      <c r="D80" s="333"/>
      <c r="E80" s="333"/>
      <c r="F80" s="333"/>
      <c r="G80" s="335"/>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1" customFormat="true" ht="12.75" hidden="false" customHeight="true" outlineLevel="0" collapsed="false">
      <c r="A81" s="4"/>
      <c r="B81" s="334"/>
      <c r="C81" s="333"/>
      <c r="D81" s="333"/>
      <c r="E81" s="333"/>
      <c r="F81" s="333"/>
      <c r="G81" s="335"/>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1" customFormat="true" ht="12.75" hidden="false" customHeight="true" outlineLevel="0" collapsed="false">
      <c r="A82" s="4"/>
      <c r="B82" s="334"/>
      <c r="C82" s="333"/>
      <c r="D82" s="333"/>
      <c r="E82" s="333"/>
      <c r="F82" s="333"/>
      <c r="G82" s="335"/>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1" customFormat="true" ht="12.75" hidden="false" customHeight="true" outlineLevel="0" collapsed="false">
      <c r="A83" s="4"/>
      <c r="B83" s="334"/>
      <c r="C83" s="333"/>
      <c r="D83" s="333"/>
      <c r="E83" s="333"/>
      <c r="F83" s="336"/>
      <c r="G83" s="335"/>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1" customFormat="true" ht="12.75" hidden="false" customHeight="true" outlineLevel="0" collapsed="false">
      <c r="A84" s="4"/>
      <c r="B84" s="334"/>
      <c r="C84" s="333"/>
      <c r="D84" s="333"/>
      <c r="E84" s="337"/>
      <c r="F84" s="337"/>
      <c r="G84" s="335"/>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1" customFormat="true" ht="12.75" hidden="false" customHeight="true" outlineLevel="0" collapsed="false">
      <c r="A85" s="4"/>
      <c r="B85" s="334"/>
      <c r="C85" s="333"/>
      <c r="D85" s="333"/>
      <c r="E85" s="337"/>
      <c r="F85" s="337"/>
      <c r="G85" s="335"/>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1" customFormat="true" ht="12.75" hidden="false" customHeight="true" outlineLevel="0" collapsed="false">
      <c r="A86" s="4"/>
      <c r="B86" s="334"/>
      <c r="C86" s="333"/>
      <c r="D86" s="333"/>
      <c r="E86" s="337"/>
      <c r="F86" s="337"/>
      <c r="G86" s="335"/>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1" customFormat="true" ht="12.75" hidden="false" customHeight="true" outlineLevel="0" collapsed="false">
      <c r="A87" s="4"/>
      <c r="B87" s="334"/>
      <c r="C87" s="333"/>
      <c r="D87" s="333"/>
      <c r="E87" s="337"/>
      <c r="F87" s="337"/>
      <c r="G87" s="335"/>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1" customFormat="true" ht="12.75" hidden="false" customHeight="true" outlineLevel="0" collapsed="false">
      <c r="A88" s="4"/>
      <c r="B88" s="334"/>
      <c r="C88" s="333"/>
      <c r="D88" s="333"/>
      <c r="E88" s="337"/>
      <c r="F88" s="337"/>
      <c r="G88" s="335"/>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1" customFormat="true" ht="12.75" hidden="false" customHeight="true" outlineLevel="0" collapsed="false">
      <c r="A89" s="4"/>
      <c r="B89" s="334"/>
      <c r="C89" s="333"/>
      <c r="D89" s="333"/>
      <c r="E89" s="337"/>
      <c r="F89" s="337"/>
      <c r="G89" s="335"/>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1" customFormat="true" ht="12.75" hidden="false" customHeight="true" outlineLevel="0" collapsed="false">
      <c r="A90" s="4"/>
      <c r="B90" s="338"/>
      <c r="C90" s="339"/>
      <c r="D90" s="339"/>
      <c r="E90" s="339"/>
      <c r="F90" s="339"/>
      <c r="G90" s="340"/>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1" customFormat="true" ht="13.8" hidden="false" customHeight="false" outlineLevel="0" collapsed="false">
      <c r="A91" s="4"/>
      <c r="B91" s="341"/>
      <c r="D91" s="341"/>
      <c r="E91" s="341"/>
      <c r="F91" s="342"/>
      <c r="G91" s="34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1" customFormat="true" ht="13.8" hidden="false" customHeight="false" outlineLevel="0" collapsed="false">
      <c r="A92" s="4"/>
      <c r="B92" s="344" t="s">
        <v>154</v>
      </c>
      <c r="D92" s="341"/>
      <c r="E92" s="341"/>
      <c r="F92" s="341"/>
      <c r="G92" s="34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1" customFormat="true" ht="13.8" hidden="false" customHeight="false" outlineLevel="0" collapsed="false">
      <c r="A93" s="4"/>
      <c r="B93" s="341"/>
      <c r="D93" s="341"/>
      <c r="E93" s="341"/>
      <c r="F93" s="341"/>
      <c r="G93" s="34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1" customFormat="true" ht="13.8" hidden="false" customHeight="false" outlineLevel="0" collapsed="false">
      <c r="A94" s="4"/>
      <c r="B94" s="341"/>
      <c r="D94" s="341"/>
      <c r="E94" s="341"/>
      <c r="F94" s="341"/>
      <c r="G94" s="34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1" customFormat="true" ht="13.8" hidden="false" customHeight="false" outlineLevel="0" collapsed="false">
      <c r="A95" s="4"/>
      <c r="B95" s="341"/>
      <c r="D95" s="341"/>
      <c r="E95" s="341"/>
      <c r="F95" s="341"/>
      <c r="G95" s="34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1" customFormat="true" ht="13.8" hidden="false" customHeight="false" outlineLevel="0" collapsed="false">
      <c r="A96" s="4"/>
      <c r="B96" s="341"/>
      <c r="D96" s="341"/>
      <c r="E96" s="341"/>
      <c r="F96" s="341"/>
      <c r="G96" s="34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1" customFormat="true" ht="13.8" hidden="false" customHeight="false" outlineLevel="0" collapsed="false">
      <c r="A97" s="4"/>
      <c r="B97" s="341"/>
      <c r="D97" s="341"/>
      <c r="E97" s="341"/>
      <c r="F97" s="341"/>
      <c r="G97" s="34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1" customFormat="true" ht="13.8" hidden="false" customHeight="false" outlineLevel="0" collapsed="false">
      <c r="A98" s="4"/>
      <c r="B98" s="341"/>
      <c r="D98" s="341"/>
      <c r="E98" s="341"/>
      <c r="F98" s="341"/>
      <c r="G98" s="34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1" customFormat="true" ht="13.8" hidden="false" customHeight="false" outlineLevel="0" collapsed="false">
      <c r="A99" s="4"/>
      <c r="B99" s="341"/>
      <c r="D99" s="341"/>
      <c r="E99" s="341"/>
      <c r="F99" s="341"/>
      <c r="G99" s="34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1" customFormat="true" ht="13.8" hidden="false" customHeight="false" outlineLevel="0" collapsed="false">
      <c r="A100" s="4"/>
      <c r="B100" s="341"/>
      <c r="D100" s="341"/>
      <c r="E100" s="341"/>
      <c r="F100" s="341"/>
      <c r="G100" s="34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1" customFormat="true" ht="13.8" hidden="false" customHeight="false" outlineLevel="0" collapsed="false">
      <c r="A101" s="4"/>
      <c r="B101" s="341"/>
      <c r="D101" s="341"/>
      <c r="E101" s="341"/>
      <c r="F101" s="341"/>
      <c r="G101" s="34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1" customFormat="true" ht="13.8" hidden="false" customHeight="false" outlineLevel="0" collapsed="false">
      <c r="A102" s="4"/>
      <c r="B102" s="341"/>
      <c r="D102" s="341"/>
      <c r="E102" s="341"/>
      <c r="F102" s="341"/>
      <c r="G102" s="34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1" customFormat="true" ht="13.8" hidden="false" customHeight="false" outlineLevel="0" collapsed="false">
      <c r="A103" s="4"/>
      <c r="B103" s="341"/>
      <c r="D103" s="341"/>
      <c r="E103" s="341"/>
      <c r="F103" s="341"/>
      <c r="G103" s="34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1" customFormat="true" ht="13.8" hidden="false" customHeight="false" outlineLevel="0" collapsed="false">
      <c r="A104" s="4"/>
      <c r="B104" s="341"/>
      <c r="D104" s="341"/>
      <c r="E104" s="341"/>
      <c r="F104" s="341"/>
      <c r="G104" s="34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1" customFormat="true" ht="13.8" hidden="false" customHeight="false" outlineLevel="0" collapsed="false">
      <c r="A105" s="4"/>
      <c r="B105" s="341"/>
      <c r="D105" s="341"/>
      <c r="E105" s="341"/>
      <c r="F105" s="341"/>
      <c r="G105" s="34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1" customFormat="true" ht="13.8" hidden="false" customHeight="false" outlineLevel="0" collapsed="false">
      <c r="A106" s="4"/>
      <c r="B106" s="341"/>
      <c r="D106" s="341"/>
      <c r="E106" s="341"/>
      <c r="F106" s="341"/>
      <c r="G106" s="34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1" customFormat="true" ht="13.8" hidden="false" customHeight="false" outlineLevel="0" collapsed="false">
      <c r="A107" s="4"/>
      <c r="B107" s="341"/>
      <c r="D107" s="341"/>
      <c r="E107" s="341"/>
      <c r="F107" s="341"/>
      <c r="G107" s="34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1" customFormat="true" ht="13.8" hidden="false" customHeight="false" outlineLevel="0" collapsed="false">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1" customFormat="true" ht="13.8" hidden="false" customHeight="false" outlineLevel="0" collapsed="false">
      <c r="A109" s="4"/>
      <c r="B109" s="10" t="s">
        <v>155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1" customFormat="true" ht="24" hidden="false" customHeight="true" outlineLevel="0" collapsed="false">
      <c r="A110" s="4"/>
      <c r="B110" s="245"/>
      <c r="C110" s="260"/>
      <c r="D110" s="246"/>
      <c r="E110" s="246"/>
      <c r="F110" s="246"/>
      <c r="G110" s="247"/>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1" customFormat="true" ht="45" hidden="false" customHeight="true" outlineLevel="0" collapsed="false">
      <c r="A111" s="4"/>
      <c r="B111" s="248"/>
      <c r="C111" s="345"/>
      <c r="D111" s="346"/>
      <c r="E111" s="347" t="s">
        <v>156</v>
      </c>
      <c r="F111" s="347" t="s">
        <v>157</v>
      </c>
      <c r="G111" s="67"/>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1" customFormat="true" ht="17.25" hidden="false" customHeight="true" outlineLevel="0" collapsed="false">
      <c r="A112" s="4"/>
      <c r="B112" s="248"/>
      <c r="C112" s="348"/>
      <c r="D112" s="349"/>
      <c r="E112" s="350" t="s">
        <v>158</v>
      </c>
      <c r="F112" s="350" t="s">
        <v>158</v>
      </c>
      <c r="G112" s="67"/>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1" customFormat="true" ht="15.75" hidden="false" customHeight="true" outlineLevel="0" collapsed="false">
      <c r="A113" s="4"/>
      <c r="B113" s="248"/>
      <c r="C113" s="272" t="s">
        <v>159</v>
      </c>
      <c r="D113" s="351"/>
      <c r="E113" s="281" t="n">
        <f aca="false">'(Rechner)'!U48</f>
        <v>800</v>
      </c>
      <c r="F113" s="352" t="n">
        <f aca="false">E113-$E$35</f>
        <v>800</v>
      </c>
      <c r="G113" s="67"/>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1" customFormat="true" ht="14.9" hidden="false" customHeight="false" outlineLevel="0" collapsed="false">
      <c r="A114" s="4"/>
      <c r="B114" s="248"/>
      <c r="C114" s="272" t="s">
        <v>160</v>
      </c>
      <c r="D114" s="351"/>
      <c r="E114" s="304" t="n">
        <f aca="false">'(Rechner)'!V48</f>
        <v>1445</v>
      </c>
      <c r="F114" s="352" t="n">
        <f aca="false">E114-$E$35</f>
        <v>1445</v>
      </c>
      <c r="G114" s="67"/>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1" customFormat="true" ht="14.9" hidden="false" customHeight="false" outlineLevel="0" collapsed="false">
      <c r="A115" s="4"/>
      <c r="B115" s="248"/>
      <c r="C115" s="272" t="s">
        <v>161</v>
      </c>
      <c r="D115" s="351"/>
      <c r="E115" s="304" t="n">
        <f aca="false">'(Rechner)'!W48</f>
        <v>25500</v>
      </c>
      <c r="F115" s="352" t="n">
        <f aca="false">E115-$E$35</f>
        <v>25500</v>
      </c>
      <c r="G115" s="67"/>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1" customFormat="true" ht="14.9" hidden="false" customHeight="false" outlineLevel="0" collapsed="false">
      <c r="A116" s="4"/>
      <c r="B116" s="248"/>
      <c r="C116" s="272" t="s">
        <v>162</v>
      </c>
      <c r="D116" s="351"/>
      <c r="E116" s="281" t="n">
        <f aca="false">'(Rechner)'!X48</f>
        <v>920</v>
      </c>
      <c r="F116" s="352" t="n">
        <f aca="false">E116-$E$35</f>
        <v>920</v>
      </c>
      <c r="G116" s="67"/>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1" customFormat="true" ht="14.9" hidden="false" customHeight="false" outlineLevel="0" collapsed="false">
      <c r="A117" s="4"/>
      <c r="B117" s="248"/>
      <c r="C117" s="272" t="s">
        <v>163</v>
      </c>
      <c r="D117" s="351"/>
      <c r="E117" s="281" t="n">
        <f aca="false">'(Rechner)'!Y48</f>
        <v>930</v>
      </c>
      <c r="F117" s="352" t="n">
        <f aca="false">E117-$E$35</f>
        <v>930</v>
      </c>
      <c r="G117" s="67"/>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1" customFormat="true" ht="14.9" hidden="false" customHeight="false" outlineLevel="0" collapsed="false">
      <c r="A118" s="4"/>
      <c r="B118" s="248"/>
      <c r="C118" s="272" t="s">
        <v>164</v>
      </c>
      <c r="D118" s="351"/>
      <c r="E118" s="281" t="n">
        <f aca="false">'(Rechner)'!Z48</f>
        <v>905</v>
      </c>
      <c r="F118" s="352" t="n">
        <f aca="false">E118-$E$35</f>
        <v>905</v>
      </c>
      <c r="G118" s="67"/>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1" customFormat="true" ht="14.9" hidden="false" customHeight="false" outlineLevel="0" collapsed="false">
      <c r="A119" s="4"/>
      <c r="B119" s="248"/>
      <c r="C119" s="272" t="s">
        <v>165</v>
      </c>
      <c r="D119" s="351"/>
      <c r="E119" s="281" t="n">
        <f aca="false">'(Rechner)'!AA48</f>
        <v>3145</v>
      </c>
      <c r="F119" s="352" t="n">
        <f aca="false">E119-$E$35</f>
        <v>3145</v>
      </c>
      <c r="G119" s="67"/>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1" customFormat="true" ht="14.9" hidden="false" customHeight="false" outlineLevel="0" collapsed="false">
      <c r="A120" s="4"/>
      <c r="B120" s="248"/>
      <c r="C120" s="272" t="s">
        <v>166</v>
      </c>
      <c r="D120" s="351"/>
      <c r="E120" s="281" t="n">
        <f aca="false">'(Rechner)'!AB48</f>
        <v>1480</v>
      </c>
      <c r="F120" s="352" t="n">
        <f aca="false">E120-$E$35</f>
        <v>1480</v>
      </c>
      <c r="G120" s="67"/>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1" customFormat="true" ht="14.9" hidden="false" customHeight="false" outlineLevel="0" collapsed="false">
      <c r="A121" s="4"/>
      <c r="B121" s="248"/>
      <c r="C121" s="272" t="s">
        <v>167</v>
      </c>
      <c r="D121" s="351"/>
      <c r="E121" s="281" t="n">
        <f aca="false">'(Rechner)'!AC48</f>
        <v>2055</v>
      </c>
      <c r="F121" s="352" t="n">
        <f aca="false">E121-$E$35</f>
        <v>2055</v>
      </c>
      <c r="G121" s="67"/>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1" customFormat="true" ht="14.9" hidden="false" customHeight="false" outlineLevel="0" collapsed="false">
      <c r="A122" s="4"/>
      <c r="B122" s="248"/>
      <c r="C122" s="272" t="s">
        <v>168</v>
      </c>
      <c r="D122" s="351"/>
      <c r="E122" s="281" t="n">
        <f aca="false">'(Rechner)'!AD48</f>
        <v>325</v>
      </c>
      <c r="F122" s="352" t="n">
        <f aca="false">E122-$E$35</f>
        <v>325</v>
      </c>
      <c r="G122" s="67"/>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1" customFormat="true" ht="14.9" hidden="false" customHeight="false" outlineLevel="0" collapsed="false">
      <c r="A123" s="4"/>
      <c r="B123" s="248"/>
      <c r="C123" s="272" t="s">
        <v>169</v>
      </c>
      <c r="D123" s="351"/>
      <c r="E123" s="281" t="n">
        <f aca="false">'(Rechner)'!AE48</f>
        <v>2050</v>
      </c>
      <c r="F123" s="352" t="n">
        <f aca="false">E123-$E$35</f>
        <v>2050</v>
      </c>
      <c r="G123" s="67"/>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1" customFormat="true" ht="14.9" hidden="false" customHeight="false" outlineLevel="0" collapsed="false">
      <c r="A124" s="4"/>
      <c r="B124" s="248"/>
      <c r="C124" s="272" t="s">
        <v>170</v>
      </c>
      <c r="D124" s="351"/>
      <c r="E124" s="281" t="n">
        <f aca="false">'(Rechner)'!AG48</f>
        <v>2550</v>
      </c>
      <c r="F124" s="353" t="n">
        <f aca="false">E124-$E$35</f>
        <v>2550</v>
      </c>
      <c r="G124" s="67"/>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1" customFormat="true" ht="14.9" hidden="false" customHeight="false" outlineLevel="0" collapsed="false">
      <c r="A125" s="4"/>
      <c r="B125" s="248"/>
      <c r="C125" s="354" t="s">
        <v>171</v>
      </c>
      <c r="D125" s="354"/>
      <c r="E125" s="355" t="n">
        <f aca="false">'(Rechner)'!AK48</f>
        <v>2050</v>
      </c>
      <c r="F125" s="353" t="n">
        <f aca="false">E125-$E$35</f>
        <v>2050</v>
      </c>
      <c r="G125" s="67"/>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1" customFormat="true" ht="22.5" hidden="false" customHeight="true" outlineLevel="0" collapsed="false">
      <c r="A126" s="4"/>
      <c r="B126" s="256"/>
      <c r="C126" s="257"/>
      <c r="D126" s="257"/>
      <c r="E126" s="257"/>
      <c r="F126" s="257"/>
      <c r="G126" s="258"/>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1" customFormat="true" ht="13.8" hidden="false" customHeight="false" outlineLevel="0" collapsed="false">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1" customFormat="true" ht="13.8" hidden="false" customHeight="false" outlineLevel="0" collapsed="false">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1" customFormat="true" ht="16.5" hidden="false" customHeight="true" outlineLevel="0" collapsed="false">
      <c r="A129" s="4"/>
      <c r="B129" s="4"/>
      <c r="C129" s="356" t="s">
        <v>172</v>
      </c>
      <c r="D129" s="356"/>
      <c r="E129" s="356"/>
      <c r="F129" s="356"/>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1" customFormat="true" ht="13.8" hidden="false" customHeight="false" outlineLevel="0" collapsed="false">
      <c r="A130" s="330"/>
      <c r="B130" s="330"/>
      <c r="C130" s="356"/>
      <c r="D130" s="356"/>
      <c r="E130" s="356"/>
      <c r="F130" s="356"/>
      <c r="G130" s="330"/>
      <c r="H130" s="330"/>
      <c r="I130" s="330"/>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1" customFormat="true" ht="13.8" hidden="false" customHeight="false" outlineLevel="0" collapsed="false">
      <c r="A131" s="330"/>
      <c r="B131" s="330"/>
      <c r="C131" s="330"/>
      <c r="D131" s="330"/>
      <c r="E131" s="330"/>
      <c r="F131" s="330"/>
      <c r="G131" s="330"/>
      <c r="H131" s="330"/>
      <c r="I131" s="330"/>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1" customFormat="true" ht="13.8" hidden="false" customHeight="false" outlineLevel="0" collapsed="false">
      <c r="A132" s="330"/>
      <c r="B132" s="330"/>
      <c r="C132" s="330"/>
      <c r="D132" s="330"/>
      <c r="E132" s="330"/>
      <c r="F132" s="330"/>
      <c r="G132" s="330"/>
      <c r="H132" s="330"/>
      <c r="I132" s="330"/>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1" customFormat="true" ht="13.8" hidden="false" customHeight="false" outlineLevel="0" collapsed="false">
      <c r="A133" s="357"/>
      <c r="B133" s="357"/>
      <c r="C133" s="357"/>
      <c r="D133" s="357"/>
      <c r="E133" s="357"/>
      <c r="F133" s="357"/>
      <c r="G133" s="357"/>
      <c r="H133" s="357"/>
      <c r="I133" s="357"/>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1" customFormat="true" ht="13.8" hidden="false" customHeight="false" outlineLevel="0" collapsed="false">
      <c r="A134" s="357"/>
      <c r="B134" s="357"/>
      <c r="C134" s="357"/>
      <c r="D134" s="357"/>
      <c r="E134" s="357"/>
      <c r="F134" s="357"/>
      <c r="G134" s="357"/>
      <c r="H134" s="357"/>
      <c r="I134" s="357"/>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1" customFormat="true" ht="13.8" hidden="false" customHeight="false" outlineLevel="0" collapsed="false">
      <c r="A135" s="357"/>
      <c r="B135" s="357"/>
      <c r="C135" s="357"/>
      <c r="D135" s="357"/>
      <c r="E135" s="357"/>
      <c r="F135" s="357"/>
      <c r="G135" s="357"/>
      <c r="H135" s="357"/>
      <c r="I135" s="357"/>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customFormat="false" ht="13.8" hidden="false" customHeight="false" outlineLevel="0" collapsed="false">
      <c r="A136" s="357"/>
      <c r="B136" s="357"/>
      <c r="C136" s="357"/>
      <c r="D136" s="357"/>
      <c r="E136" s="357"/>
      <c r="F136" s="357"/>
      <c r="G136" s="357"/>
      <c r="H136" s="357"/>
      <c r="I136" s="357"/>
    </row>
    <row r="137" customFormat="false" ht="13.8" hidden="false" customHeight="false" outlineLevel="0" collapsed="false">
      <c r="A137" s="357"/>
      <c r="B137" s="357"/>
      <c r="C137" s="357"/>
      <c r="D137" s="357"/>
      <c r="E137" s="357"/>
      <c r="F137" s="357"/>
      <c r="G137" s="357"/>
      <c r="H137" s="357"/>
      <c r="I137" s="357"/>
    </row>
    <row r="138" customFormat="false" ht="13.8" hidden="false" customHeight="false" outlineLevel="0" collapsed="false">
      <c r="A138" s="357"/>
      <c r="B138" s="357"/>
      <c r="C138" s="357"/>
      <c r="D138" s="357"/>
      <c r="E138" s="357"/>
      <c r="F138" s="357"/>
      <c r="G138" s="357"/>
      <c r="H138" s="357"/>
      <c r="I138" s="357"/>
    </row>
    <row r="139" customFormat="false" ht="13.8" hidden="false" customHeight="false" outlineLevel="0" collapsed="false">
      <c r="A139" s="357"/>
      <c r="B139" s="357"/>
      <c r="C139" s="357"/>
      <c r="D139" s="357"/>
      <c r="E139" s="357"/>
      <c r="F139" s="357"/>
      <c r="G139" s="357"/>
      <c r="H139" s="357"/>
      <c r="I139" s="357"/>
    </row>
    <row r="140" customFormat="false" ht="13.8" hidden="false" customHeight="false" outlineLevel="0" collapsed="false">
      <c r="A140" s="357"/>
      <c r="B140" s="357"/>
      <c r="C140" s="357"/>
      <c r="D140" s="357"/>
      <c r="E140" s="357"/>
      <c r="F140" s="357"/>
      <c r="G140" s="357"/>
      <c r="H140" s="357"/>
      <c r="I140" s="357"/>
    </row>
    <row r="141" customFormat="false" ht="13.8" hidden="false" customHeight="false" outlineLevel="0" collapsed="false">
      <c r="A141" s="357"/>
      <c r="B141" s="357"/>
      <c r="C141" s="357"/>
      <c r="D141" s="357"/>
      <c r="E141" s="357"/>
      <c r="F141" s="357"/>
      <c r="G141" s="357"/>
      <c r="H141" s="357"/>
      <c r="I141" s="357"/>
    </row>
    <row r="142" customFormat="false" ht="13.8" hidden="false" customHeight="false" outlineLevel="0" collapsed="false">
      <c r="A142" s="357"/>
      <c r="B142" s="357"/>
      <c r="C142" s="357"/>
      <c r="D142" s="357"/>
      <c r="E142" s="357"/>
      <c r="F142" s="357"/>
      <c r="G142" s="357"/>
      <c r="H142" s="357"/>
      <c r="I142" s="357"/>
    </row>
  </sheetData>
  <sheetProtection sheet="true" password="cc5a" objects="true" scenarios="true" selectLockedCells="true"/>
  <mergeCells count="10">
    <mergeCell ref="F1:G1"/>
    <mergeCell ref="E5:F5"/>
    <mergeCell ref="E6:F6"/>
    <mergeCell ref="E7:F7"/>
    <mergeCell ref="E8:F8"/>
    <mergeCell ref="C12:F12"/>
    <mergeCell ref="E22:F22"/>
    <mergeCell ref="E31:F31"/>
    <mergeCell ref="C45:D45"/>
    <mergeCell ref="C129:F130"/>
  </mergeCells>
  <conditionalFormatting sqref="F113:F125">
    <cfRule type="iconSet" priority="2">
      <iconSet iconSet="3Symbols2" reverse="1">
        <cfvo type="percent" val="0"/>
        <cfvo type="num" val="0"/>
        <cfvo type="num" val="0.01"/>
      </iconSet>
    </cfRule>
  </conditionalFormatting>
  <conditionalFormatting sqref="F43 F45 K43:Y43 K45:Y45">
    <cfRule type="cellIs" priority="3" operator="greaterThan" aboveAverage="0" equalAverage="0" bottom="0" percent="0" rank="0" text="" dxfId="11">
      <formula>0</formula>
    </cfRule>
    <cfRule type="cellIs" priority="4" operator="lessThan" aboveAverage="0" equalAverage="0" bottom="0" percent="0" rank="0" text="" dxfId="12">
      <formula>0</formula>
    </cfRule>
    <cfRule type="cellIs" priority="5" operator="equal" aboveAverage="0" equalAverage="0" bottom="0" percent="0" rank="0" text="" dxfId="13">
      <formula>0</formula>
    </cfRule>
  </conditionalFormatting>
  <conditionalFormatting sqref="E35:F35">
    <cfRule type="colorScale" priority="6">
      <colorScale>
        <cfvo type="min" val="0"/>
        <cfvo type="percentile" val="50"/>
        <cfvo type="max" val="0"/>
        <color rgb="FF00A933"/>
        <color rgb="FFFFFF00"/>
        <color rgb="FFFF0000"/>
      </colorScale>
    </cfRule>
  </conditionalFormatting>
  <conditionalFormatting sqref="F37 K37:Y37">
    <cfRule type="cellIs" priority="7" operator="equal" aboveAverage="0" equalAverage="0" bottom="0" percent="0" rank="0" text="" dxfId="14">
      <formula>0</formula>
    </cfRule>
    <cfRule type="cellIs" priority="8" operator="lessThan" aboveAverage="0" equalAverage="0" bottom="0" percent="0" rank="0" text="" dxfId="15">
      <formula>0</formula>
    </cfRule>
    <cfRule type="cellIs" priority="9" operator="greaterThan" aboveAverage="0" equalAverage="0" bottom="0" percent="0" rank="0" text="" dxfId="16">
      <formula>0</formula>
    </cfRule>
  </conditionalFormatting>
  <conditionalFormatting sqref="K35:Y35">
    <cfRule type="colorScale" priority="10">
      <colorScale>
        <cfvo type="min" val="0"/>
        <cfvo type="percentile" val="50"/>
        <cfvo type="max" val="0"/>
        <color rgb="FF00A933"/>
        <color rgb="FFFFFF00"/>
        <color rgb="FFFF0000"/>
      </colorScale>
    </cfRule>
  </conditionalFormatting>
  <printOptions headings="false" gridLines="false" gridLinesSet="true" horizontalCentered="false" verticalCentered="false"/>
  <pageMargins left="0.708333333333333" right="0.708333333333333" top="0.747916666666667" bottom="0.748611111111111" header="0.511811023622047" footer="0.315277777777778"/>
  <pageSetup paperSize="9" scale="100" fitToWidth="1" fitToHeight="1" pageOrder="downThenOver" orientation="portrait" blackAndWhite="false" draft="false" cellComments="none" horizontalDpi="300" verticalDpi="300" copies="1"/>
  <headerFooter differentFirst="false" differentOddEven="false">
    <oddHeader/>
    <oddFooter>&amp;C&amp;F&amp;R&amp;P/&amp;N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MJ565"/>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pane xSplit="3" ySplit="1" topLeftCell="D2" activePane="bottomRight" state="frozen"/>
      <selection pane="topLeft" activeCell="A1" activeCellId="0" sqref="A1"/>
      <selection pane="topRight" activeCell="D1" activeCellId="0" sqref="D1"/>
      <selection pane="bottomLeft" activeCell="A2" activeCellId="0" sqref="A2"/>
      <selection pane="bottomRight" activeCell="G33" activeCellId="0" sqref="G33"/>
    </sheetView>
  </sheetViews>
  <sheetFormatPr defaultColWidth="11.42578125" defaultRowHeight="17.25" zeroHeight="false" outlineLevelRow="0" outlineLevelCol="0"/>
  <cols>
    <col collapsed="false" customWidth="true" hidden="false" outlineLevel="0" max="1" min="1" style="34" width="3.57"/>
    <col collapsed="false" customWidth="true" hidden="false" outlineLevel="0" max="2" min="2" style="34" width="75.42"/>
    <col collapsed="false" customWidth="true" hidden="false" outlineLevel="0" max="3" min="3" style="34" width="38.86"/>
    <col collapsed="false" customWidth="true" hidden="false" outlineLevel="0" max="4" min="4" style="34" width="13.57"/>
    <col collapsed="false" customWidth="true" hidden="false" outlineLevel="0" max="5" min="5" style="34" width="29.71"/>
    <col collapsed="false" customWidth="true" hidden="false" outlineLevel="0" max="6" min="6" style="34" width="15.85"/>
    <col collapsed="false" customWidth="true" hidden="false" outlineLevel="0" max="9" min="7" style="34" width="14.71"/>
    <col collapsed="false" customWidth="true" hidden="false" outlineLevel="0" max="10" min="10" style="34" width="1.85"/>
    <col collapsed="false" customWidth="true" hidden="false" outlineLevel="0" max="11" min="11" style="34" width="16.57"/>
    <col collapsed="false" customWidth="true" hidden="false" outlineLevel="0" max="12" min="12" style="34" width="1.71"/>
    <col collapsed="false" customWidth="true" hidden="false" outlineLevel="0" max="13" min="13" style="34" width="18.71"/>
    <col collapsed="false" customWidth="true" hidden="false" outlineLevel="0" max="14" min="14" style="34" width="14.71"/>
    <col collapsed="false" customWidth="true" hidden="false" outlineLevel="0" max="17" min="15" style="34" width="10.71"/>
    <col collapsed="false" customWidth="true" hidden="false" outlineLevel="0" max="18" min="18" style="34" width="1.85"/>
    <col collapsed="false" customWidth="true" hidden="false" outlineLevel="0" max="19" min="19" style="34" width="10.71"/>
    <col collapsed="false" customWidth="true" hidden="false" outlineLevel="0" max="20" min="20" style="34" width="9.42"/>
    <col collapsed="false" customWidth="true" hidden="false" outlineLevel="0" max="31" min="21" style="34" width="12.71"/>
    <col collapsed="false" customWidth="true" hidden="false" outlineLevel="0" max="32" min="32" style="18" width="12.71"/>
    <col collapsed="false" customWidth="true" hidden="false" outlineLevel="0" max="33" min="33" style="34" width="12.71"/>
    <col collapsed="false" customWidth="true" hidden="false" outlineLevel="0" max="34" min="34" style="18" width="12.71"/>
    <col collapsed="false" customWidth="true" hidden="false" outlineLevel="0" max="38" min="35" style="34" width="12.71"/>
    <col collapsed="false" customWidth="false" hidden="false" outlineLevel="0" max="1003" min="39" style="34" width="11.43"/>
    <col collapsed="false" customWidth="true" hidden="false" outlineLevel="0" max="1024" min="1008" style="18" width="11.57"/>
  </cols>
  <sheetData>
    <row r="1" s="360" customFormat="true" ht="17.25" hidden="false" customHeight="false" outlineLevel="0" collapsed="false">
      <c r="A1" s="358" t="s">
        <v>173</v>
      </c>
      <c r="B1" s="359"/>
      <c r="F1" s="361"/>
      <c r="S1" s="362"/>
      <c r="U1" s="361"/>
      <c r="V1" s="363"/>
      <c r="W1" s="363"/>
      <c r="AF1" s="364"/>
      <c r="AH1" s="364"/>
      <c r="ALP1" s="364"/>
      <c r="ALQ1" s="364"/>
      <c r="ALR1" s="364"/>
      <c r="ALS1" s="364"/>
    </row>
    <row r="2" customFormat="false" ht="18" hidden="false" customHeight="false" outlineLevel="0" collapsed="false">
      <c r="A2" s="365"/>
      <c r="B2" s="366"/>
      <c r="C2" s="2"/>
      <c r="D2" s="2"/>
      <c r="E2" s="2"/>
      <c r="F2" s="367"/>
      <c r="G2" s="2"/>
      <c r="H2" s="2"/>
      <c r="I2" s="2"/>
      <c r="J2" s="2"/>
      <c r="K2" s="2"/>
      <c r="L2" s="2"/>
      <c r="M2" s="2"/>
      <c r="N2" s="2"/>
      <c r="O2" s="2"/>
      <c r="P2" s="2"/>
      <c r="Q2" s="2"/>
      <c r="R2" s="2"/>
      <c r="S2" s="368"/>
      <c r="T2" s="2"/>
      <c r="U2" s="367"/>
      <c r="V2" s="4"/>
      <c r="W2" s="4"/>
      <c r="X2" s="2"/>
      <c r="Y2" s="2"/>
      <c r="Z2" s="2"/>
      <c r="AA2" s="2"/>
      <c r="AB2" s="2"/>
      <c r="AC2" s="2"/>
      <c r="AD2" s="2"/>
      <c r="AE2" s="2"/>
      <c r="AF2" s="2"/>
      <c r="AG2" s="2"/>
      <c r="AH2" s="2"/>
      <c r="AI2" s="2"/>
      <c r="AJ2" s="2"/>
      <c r="AK2" s="2"/>
      <c r="AL2" s="2"/>
    </row>
    <row r="3" customFormat="false" ht="17.25" hidden="false" customHeight="false" outlineLevel="0" collapsed="false">
      <c r="A3" s="365"/>
      <c r="B3" s="366"/>
      <c r="C3" s="2"/>
      <c r="D3" s="369"/>
      <c r="E3" s="369"/>
      <c r="F3" s="370" t="s">
        <v>174</v>
      </c>
      <c r="G3" s="370"/>
      <c r="H3" s="370"/>
      <c r="I3" s="370"/>
      <c r="J3" s="370"/>
      <c r="K3" s="370"/>
      <c r="L3" s="370"/>
      <c r="M3" s="370"/>
      <c r="N3" s="370"/>
      <c r="O3" s="370"/>
      <c r="P3" s="370"/>
      <c r="Q3" s="370"/>
      <c r="R3" s="370"/>
      <c r="S3" s="370"/>
      <c r="T3" s="2"/>
      <c r="U3" s="367"/>
      <c r="V3" s="4"/>
      <c r="W3" s="4"/>
      <c r="X3" s="2"/>
      <c r="Y3" s="2"/>
      <c r="Z3" s="2"/>
      <c r="AA3" s="2"/>
      <c r="AB3" s="2"/>
      <c r="AC3" s="2"/>
      <c r="AD3" s="2"/>
      <c r="AE3" s="2"/>
      <c r="AF3" s="2"/>
      <c r="AG3" s="2"/>
      <c r="AH3" s="2"/>
      <c r="AI3" s="2"/>
      <c r="AJ3" s="2"/>
      <c r="AK3" s="2"/>
      <c r="AL3" s="2"/>
    </row>
    <row r="4" customFormat="false" ht="17.25" hidden="false" customHeight="false" outlineLevel="0" collapsed="false">
      <c r="A4" s="365"/>
      <c r="B4" s="366"/>
      <c r="C4" s="2"/>
      <c r="D4" s="371"/>
      <c r="E4" s="2"/>
      <c r="F4" s="372" t="s">
        <v>175</v>
      </c>
      <c r="G4" s="373"/>
      <c r="H4" s="373"/>
      <c r="I4" s="373"/>
      <c r="J4" s="373"/>
      <c r="K4" s="374" t="s">
        <v>25</v>
      </c>
      <c r="L4" s="2"/>
      <c r="M4" s="2"/>
      <c r="N4" s="375" t="s">
        <v>176</v>
      </c>
      <c r="O4" s="373"/>
      <c r="P4" s="373"/>
      <c r="Q4" s="373"/>
      <c r="R4" s="373"/>
      <c r="S4" s="376" t="s">
        <v>26</v>
      </c>
      <c r="T4" s="2"/>
      <c r="U4" s="377" t="s">
        <v>177</v>
      </c>
      <c r="V4" s="99"/>
      <c r="W4" s="99"/>
      <c r="X4" s="378"/>
      <c r="Y4" s="378"/>
      <c r="Z4" s="378"/>
      <c r="AA4" s="378"/>
      <c r="AB4" s="378"/>
      <c r="AC4" s="378"/>
      <c r="AD4" s="378"/>
      <c r="AE4" s="378"/>
      <c r="AF4" s="378"/>
      <c r="AG4" s="378"/>
      <c r="AH4" s="378"/>
      <c r="AI4" s="378"/>
      <c r="AJ4" s="378"/>
      <c r="AK4" s="379"/>
      <c r="AL4" s="379"/>
    </row>
    <row r="5" customFormat="false" ht="17.25" hidden="false" customHeight="false" outlineLevel="0" collapsed="false">
      <c r="A5" s="5"/>
      <c r="C5" s="5"/>
      <c r="D5" s="380"/>
      <c r="E5" s="5"/>
      <c r="F5" s="381" t="s">
        <v>178</v>
      </c>
      <c r="G5" s="381" t="s">
        <v>179</v>
      </c>
      <c r="H5" s="381" t="s">
        <v>180</v>
      </c>
      <c r="I5" s="381" t="s">
        <v>181</v>
      </c>
      <c r="J5" s="39"/>
      <c r="K5" s="382" t="s">
        <v>182</v>
      </c>
      <c r="L5" s="39"/>
      <c r="M5" s="39"/>
      <c r="N5" s="383" t="s">
        <v>183</v>
      </c>
      <c r="O5" s="383" t="s">
        <v>184</v>
      </c>
      <c r="P5" s="383" t="s">
        <v>185</v>
      </c>
      <c r="Q5" s="383" t="s">
        <v>186</v>
      </c>
      <c r="R5" s="384"/>
      <c r="S5" s="385" t="s">
        <v>187</v>
      </c>
      <c r="T5" s="384"/>
      <c r="U5" s="386"/>
      <c r="V5" s="387"/>
      <c r="W5" s="387"/>
      <c r="X5" s="387"/>
      <c r="Y5" s="387"/>
      <c r="Z5" s="387"/>
      <c r="AA5" s="387"/>
      <c r="AB5" s="387"/>
      <c r="AC5" s="387"/>
      <c r="AD5" s="387"/>
      <c r="AE5" s="387"/>
      <c r="AF5" s="387"/>
      <c r="AG5" s="387"/>
      <c r="AH5" s="387"/>
      <c r="AI5" s="387"/>
      <c r="AJ5" s="387"/>
      <c r="AK5" s="388"/>
      <c r="AL5" s="388"/>
    </row>
    <row r="6" customFormat="false" ht="19.5" hidden="false" customHeight="true" outlineLevel="0" collapsed="false">
      <c r="A6" s="5"/>
      <c r="B6" s="19"/>
      <c r="C6" s="389" t="s">
        <v>31</v>
      </c>
      <c r="D6" s="390"/>
      <c r="E6" s="391" t="str">
        <f aca="false">'2. Anlagenabfrage'!C9</f>
        <v>Anlagentyp </v>
      </c>
      <c r="F6" s="392" t="str">
        <f aca="false">'2. Anlagenabfrage'!D9</f>
        <v>- Bitte auswählen -</v>
      </c>
      <c r="G6" s="393" t="str">
        <f aca="false">'2. Anlagenabfrage'!D18</f>
        <v>- Bitte auswählen -</v>
      </c>
      <c r="H6" s="393" t="str">
        <f aca="false">'2. Anlagenabfrage'!D25</f>
        <v>- Bitte auswählen -</v>
      </c>
      <c r="I6" s="393" t="str">
        <f aca="false">'2. Anlagenabfrage'!D32</f>
        <v>- Bitte auswählen -</v>
      </c>
      <c r="J6" s="394"/>
      <c r="K6" s="394"/>
      <c r="L6" s="395"/>
      <c r="M6" s="393" t="str">
        <f aca="false">'2c. Ergänzungen KSA'!H15</f>
        <v>Anlagentyp </v>
      </c>
      <c r="N6" s="396" t="str">
        <f aca="false">IF(N8='(Betriebsstoff- &amp; Anlagendaten)'!$B$157,'(Rechner)'!F6,'2. Anlagenabfrage'!I10)</f>
        <v>- Bitte auswählen -</v>
      </c>
      <c r="O6" s="396" t="str">
        <f aca="false">IF(O8='(Betriebsstoff- &amp; Anlagendaten)'!$B$157,'(Rechner)'!G6,'2. Anlagenabfrage'!I19)</f>
        <v>- Bitte auswählen -</v>
      </c>
      <c r="P6" s="396" t="str">
        <f aca="false">IF(P8='(Betriebsstoff- &amp; Anlagendaten)'!$B$157,'(Rechner)'!H6,'2. Anlagenabfrage'!I26)</f>
        <v>- Bitte auswählen -</v>
      </c>
      <c r="Q6" s="396" t="str">
        <f aca="false">IF(Q8='(Betriebsstoff- &amp; Anlagendaten)'!$B$157,'(Rechner)'!I6,'2. Anlagenabfrage'!I33)</f>
        <v>- Bitte auswählen -</v>
      </c>
      <c r="R6" s="394"/>
      <c r="S6" s="397"/>
      <c r="T6" s="398"/>
      <c r="U6" s="399" t="str">
        <f aca="false">'(Betriebsstoff- &amp; Anlagendaten)'!B134</f>
        <v>Nahwärme</v>
      </c>
      <c r="V6" s="399" t="str">
        <f aca="false">'(Betriebsstoff- &amp; Anlagendaten)'!B135</f>
        <v>Biogaskessel</v>
      </c>
      <c r="W6" s="399" t="str">
        <f aca="false">'(Betriebsstoff- &amp; Anlagendaten)'!B136</f>
        <v>Gas-Niedertemperaturkessel</v>
      </c>
      <c r="X6" s="399" t="str">
        <f aca="false">'(Betriebsstoff- &amp; Anlagendaten)'!B137</f>
        <v>Gas-Brennwertkessel</v>
      </c>
      <c r="Y6" s="399" t="str">
        <f aca="false">'(Betriebsstoff- &amp; Anlagendaten)'!B138</f>
        <v>Ölkessel</v>
      </c>
      <c r="Z6" s="399" t="str">
        <f aca="false">'(Betriebsstoff- &amp; Anlagendaten)'!B139</f>
        <v>Öl-Brennwertgerät</v>
      </c>
      <c r="AA6" s="399" t="str">
        <f aca="false">'(Betriebsstoff- &amp; Anlagendaten)'!B140</f>
        <v>Pelletkessel</v>
      </c>
      <c r="AB6" s="399" t="str">
        <f aca="false">'(Betriebsstoff- &amp; Anlagendaten)'!B141</f>
        <v>Scheitholzanlage</v>
      </c>
      <c r="AC6" s="399" t="str">
        <f aca="false">'(Betriebsstoff- &amp; Anlagendaten)'!B142</f>
        <v>Hackschnitzelkessel</v>
      </c>
      <c r="AD6" s="399" t="str">
        <f aca="false">'(Betriebsstoff- &amp; Anlagendaten)'!B143</f>
        <v>Stromheizung</v>
      </c>
      <c r="AE6" s="399" t="str">
        <f aca="false">'(Betriebsstoff- &amp; Anlagendaten)'!B144</f>
        <v>Luft-WP</v>
      </c>
      <c r="AF6" s="399" t="str">
        <f aca="false">'(Betriebsstoff- &amp; Anlagendaten)'!B145</f>
        <v>Luft-WP mit PV-Unterstützung</v>
      </c>
      <c r="AG6" s="399" t="str">
        <f aca="false">'(Betriebsstoff- &amp; Anlagendaten)'!B146</f>
        <v>Sole-Wasser-WP</v>
      </c>
      <c r="AH6" s="399" t="str">
        <f aca="false">'(Betriebsstoff- &amp; Anlagendaten)'!B147</f>
        <v>Sole-Wasser-WP mit PV-Unterstützung</v>
      </c>
      <c r="AI6" s="399" t="str">
        <f aca="false">'(Betriebsstoff- &amp; Anlagendaten)'!B148</f>
        <v>Solarthermie</v>
      </c>
      <c r="AJ6" s="399" t="str">
        <f aca="false">'(Betriebsstoff- &amp; Anlagendaten)'!B149</f>
        <v>Brennstoffzelle</v>
      </c>
      <c r="AK6" s="399" t="str">
        <f aca="false">'(Betriebsstoff- &amp; Anlagendaten)'!B150</f>
        <v>Luft-WP mit bestehender PV</v>
      </c>
      <c r="AL6" s="399" t="str">
        <f aca="false">'(Betriebsstoff- &amp; Anlagendaten)'!B151</f>
        <v>weiterer Anlagentyp2</v>
      </c>
      <c r="AM6" s="399" t="str">
        <f aca="false">'(Betriebsstoff- &amp; Anlagendaten)'!B152</f>
        <v>weiterer Anlagentyp3</v>
      </c>
      <c r="AN6" s="399" t="str">
        <f aca="false">'(Betriebsstoff- &amp; Anlagendaten)'!B153</f>
        <v>weiterer Anlagentyp4</v>
      </c>
    </row>
    <row r="7" customFormat="false" ht="19.5" hidden="false" customHeight="true" outlineLevel="0" collapsed="false">
      <c r="A7" s="5"/>
      <c r="B7" s="19"/>
      <c r="C7" s="389" t="s">
        <v>31</v>
      </c>
      <c r="D7" s="400"/>
      <c r="E7" s="391" t="str">
        <f aca="false">'2. Anlagenabfrage'!C10</f>
        <v>Betriebsstoff</v>
      </c>
      <c r="F7" s="396" t="str">
        <f aca="false">VLOOKUP(F6,'(Betriebsstoff- &amp; Anlagendaten)'!$B$133:$C$153,2,0)</f>
        <v>nichts</v>
      </c>
      <c r="G7" s="396" t="str">
        <f aca="false">VLOOKUP(G6,'(Betriebsstoff- &amp; Anlagendaten)'!$B$133:$C$153,2,0)</f>
        <v>nichts</v>
      </c>
      <c r="H7" s="396" t="str">
        <f aca="false">VLOOKUP(H6,'(Betriebsstoff- &amp; Anlagendaten)'!$B$133:$C$153,2,0)</f>
        <v>nichts</v>
      </c>
      <c r="I7" s="396" t="str">
        <f aca="false">VLOOKUP(I6,'(Betriebsstoff- &amp; Anlagendaten)'!$B$133:$C$153,2,0)</f>
        <v>nichts</v>
      </c>
      <c r="J7" s="395"/>
      <c r="K7" s="395"/>
      <c r="L7" s="395"/>
      <c r="M7" s="401" t="str">
        <f aca="false">'2c. Ergänzungen KSA'!H16</f>
        <v>Betriebsstoff</v>
      </c>
      <c r="N7" s="396" t="str">
        <f aca="false">VLOOKUP(N6,'(Betriebsstoff- &amp; Anlagendaten)'!$B$133:$C$153,2,0)</f>
        <v>nichts</v>
      </c>
      <c r="O7" s="396" t="str">
        <f aca="false">VLOOKUP(O6,'(Betriebsstoff- &amp; Anlagendaten)'!$B$133:$C$153,2,0)</f>
        <v>nichts</v>
      </c>
      <c r="P7" s="396" t="str">
        <f aca="false">VLOOKUP(P6,'(Betriebsstoff- &amp; Anlagendaten)'!$B$133:$C$153,2,0)</f>
        <v>nichts</v>
      </c>
      <c r="Q7" s="396" t="str">
        <f aca="false">VLOOKUP(Q6,'(Betriebsstoff- &amp; Anlagendaten)'!$B$133:$C$153,2,0)</f>
        <v>nichts</v>
      </c>
      <c r="R7" s="395"/>
      <c r="S7" s="402"/>
      <c r="T7" s="398"/>
      <c r="U7" s="403" t="str">
        <f aca="false">VLOOKUP(U6,'(Betriebsstoff- &amp; Anlagendaten)'!$B$133:$C$153,2,0)</f>
        <v>Hackschnitzel PV-Strom Heizöl</v>
      </c>
      <c r="V7" s="403" t="str">
        <f aca="false">VLOOKUP(V6,'(Betriebsstoff- &amp; Anlagendaten)'!$B$133:$C$153,2,0)</f>
        <v>Biogas</v>
      </c>
      <c r="W7" s="403" t="str">
        <f aca="false">VLOOKUP(W6,'(Betriebsstoff- &amp; Anlagendaten)'!$B$133:$C$153,2,0)</f>
        <v>Erdgas</v>
      </c>
      <c r="X7" s="403" t="str">
        <f aca="false">VLOOKUP(X6,'(Betriebsstoff- &amp; Anlagendaten)'!$B$133:$C$153,2,0)</f>
        <v>Erdgas</v>
      </c>
      <c r="Y7" s="403" t="str">
        <f aca="false">VLOOKUP(Y6,'(Betriebsstoff- &amp; Anlagendaten)'!$B$133:$C$153,2,0)</f>
        <v>Heizöl</v>
      </c>
      <c r="Z7" s="403" t="str">
        <f aca="false">VLOOKUP(Z6,'(Betriebsstoff- &amp; Anlagendaten)'!$B$133:$C$153,2,0)</f>
        <v>Heizöl</v>
      </c>
      <c r="AA7" s="403" t="str">
        <f aca="false">VLOOKUP(AA6,'(Betriebsstoff- &amp; Anlagendaten)'!$B$133:$C$153,2,0)</f>
        <v>Pellets</v>
      </c>
      <c r="AB7" s="403" t="str">
        <f aca="false">VLOOKUP(AB6,'(Betriebsstoff- &amp; Anlagendaten)'!$B$133:$C$153,2,0)</f>
        <v>Scheitholz</v>
      </c>
      <c r="AC7" s="403" t="str">
        <f aca="false">VLOOKUP(AC6,'(Betriebsstoff- &amp; Anlagendaten)'!$B$133:$C$153,2,0)</f>
        <v>Hackschnitzel</v>
      </c>
      <c r="AD7" s="403" t="str">
        <f aca="false">VLOOKUP(AD6,'(Betriebsstoff- &amp; Anlagendaten)'!$B$133:$C$153,2,0)</f>
        <v>Strom</v>
      </c>
      <c r="AE7" s="403" t="str">
        <f aca="false">VLOOKUP(AE6,'(Betriebsstoff- &amp; Anlagendaten)'!$B$133:$C$153,2,0)</f>
        <v>WP-Strom</v>
      </c>
      <c r="AF7" s="403" t="str">
        <f aca="false">VLOOKUP(AF6,'(Betriebsstoff- &amp; Anlagendaten)'!$B$133:$C$153,2,0)</f>
        <v>WP-Strom</v>
      </c>
      <c r="AG7" s="403" t="str">
        <f aca="false">VLOOKUP(AG6,'(Betriebsstoff- &amp; Anlagendaten)'!$B$133:$C$153,2,0)</f>
        <v>WP-Strom</v>
      </c>
      <c r="AH7" s="403" t="str">
        <f aca="false">VLOOKUP(AH6,'(Betriebsstoff- &amp; Anlagendaten)'!$B$133:$C$153,2,0)</f>
        <v>WP-Strom</v>
      </c>
      <c r="AI7" s="403" t="str">
        <f aca="false">VLOOKUP(AI6,'(Betriebsstoff- &amp; Anlagendaten)'!$B$133:$C$153,2,0)</f>
        <v>Solarthermie</v>
      </c>
      <c r="AJ7" s="403" t="str">
        <f aca="false">VLOOKUP(AJ6,'(Betriebsstoff- &amp; Anlagendaten)'!$B$133:$C$153,2,0)</f>
        <v>Erdgas</v>
      </c>
      <c r="AK7" s="403" t="str">
        <f aca="false">VLOOKUP(AK6,'(Betriebsstoff- &amp; Anlagendaten)'!$B$133:$C$153,2,0)</f>
        <v>WP-Strom</v>
      </c>
      <c r="AL7" s="403" t="n">
        <f aca="false">VLOOKUP(AL6,'(Betriebsstoff- &amp; Anlagendaten)'!$B$133:$C$153,2,0)</f>
        <v>0</v>
      </c>
      <c r="AM7" s="403" t="n">
        <f aca="false">VLOOKUP(AM6,'(Betriebsstoff- &amp; Anlagendaten)'!$B$133:$C$153,2,0)</f>
        <v>0</v>
      </c>
      <c r="AN7" s="403" t="n">
        <f aca="false">VLOOKUP(AN6,'(Betriebsstoff- &amp; Anlagendaten)'!$B$133:$C$153,2,0)</f>
        <v>0</v>
      </c>
    </row>
    <row r="8" s="412" customFormat="true" ht="15.75" hidden="false" customHeight="false" outlineLevel="0" collapsed="false">
      <c r="A8" s="66"/>
      <c r="B8" s="19"/>
      <c r="C8" s="66"/>
      <c r="D8" s="404"/>
      <c r="E8" s="391" t="s">
        <v>188</v>
      </c>
      <c r="F8" s="405" t="n">
        <f aca="false">'2. Anlagenabfrage'!D11</f>
        <v>0</v>
      </c>
      <c r="G8" s="401" t="n">
        <f aca="false">'2. Anlagenabfrage'!D20</f>
        <v>0</v>
      </c>
      <c r="H8" s="401" t="n">
        <f aca="false">'2. Anlagenabfrage'!D27</f>
        <v>0</v>
      </c>
      <c r="I8" s="401" t="n">
        <f aca="false">'2. Anlagenabfrage'!D34</f>
        <v>0</v>
      </c>
      <c r="J8" s="406"/>
      <c r="K8" s="406"/>
      <c r="L8" s="406"/>
      <c r="M8" s="393" t="str">
        <f aca="false">'2c. Ergänzungen KSA'!H17</f>
        <v>Gleich Erzeuger 1 aus Bestand?</v>
      </c>
      <c r="N8" s="407" t="str">
        <f aca="false">'2. Anlagenabfrage'!I9</f>
        <v>-</v>
      </c>
      <c r="O8" s="407" t="str">
        <f aca="false">'2. Anlagenabfrage'!I18</f>
        <v>-</v>
      </c>
      <c r="P8" s="407" t="str">
        <f aca="false">'2. Anlagenabfrage'!I25</f>
        <v>-</v>
      </c>
      <c r="Q8" s="407" t="str">
        <f aca="false">'2. Anlagenabfrage'!I32</f>
        <v>-</v>
      </c>
      <c r="R8" s="408"/>
      <c r="S8" s="409"/>
      <c r="T8" s="408"/>
      <c r="U8" s="410"/>
      <c r="V8" s="66"/>
      <c r="W8" s="66"/>
      <c r="X8" s="66"/>
      <c r="Y8" s="66"/>
      <c r="Z8" s="66"/>
      <c r="AA8" s="66"/>
      <c r="AB8" s="66"/>
      <c r="AC8" s="66"/>
      <c r="AD8" s="66"/>
      <c r="AE8" s="66"/>
      <c r="AF8" s="66"/>
      <c r="AG8" s="66"/>
      <c r="AH8" s="66"/>
      <c r="AI8" s="66"/>
      <c r="AJ8" s="66"/>
      <c r="AK8" s="411"/>
      <c r="AL8" s="411"/>
      <c r="AM8" s="411"/>
      <c r="AN8" s="411"/>
      <c r="ALP8" s="413"/>
      <c r="ALQ8" s="413"/>
      <c r="ALR8" s="413"/>
      <c r="ALS8" s="413"/>
    </row>
    <row r="9" s="412" customFormat="true" ht="15.75" hidden="false" customHeight="false" outlineLevel="0" collapsed="false">
      <c r="A9" s="66"/>
      <c r="B9" s="19"/>
      <c r="C9" s="66"/>
      <c r="D9" s="404"/>
      <c r="E9" s="391" t="str">
        <f aca="false">'2. Anlagenabfrage'!C12</f>
        <v>-&gt; Alternativ: Abgerechnete Endenergie</v>
      </c>
      <c r="F9" s="405" t="n">
        <f aca="false">'2. Anlagenabfrage'!D12</f>
        <v>0</v>
      </c>
      <c r="G9" s="401" t="n">
        <f aca="false">'2. Anlagenabfrage'!D21</f>
        <v>0</v>
      </c>
      <c r="H9" s="401" t="n">
        <f aca="false">'2. Anlagenabfrage'!D28</f>
        <v>0</v>
      </c>
      <c r="I9" s="401" t="n">
        <f aca="false">'2. Anlagenabfrage'!D35</f>
        <v>0</v>
      </c>
      <c r="J9" s="406"/>
      <c r="K9" s="406"/>
      <c r="L9" s="406"/>
      <c r="M9" s="19"/>
      <c r="N9" s="407" t="n">
        <f aca="false">'2. Anlagenabfrage'!I12</f>
        <v>0</v>
      </c>
      <c r="O9" s="407" t="n">
        <f aca="false">'2. Anlagenabfrage'!I21</f>
        <v>0</v>
      </c>
      <c r="P9" s="407" t="n">
        <f aca="false">'2. Anlagenabfrage'!I28</f>
        <v>0</v>
      </c>
      <c r="Q9" s="407" t="n">
        <f aca="false">'2. Anlagenabfrage'!I35</f>
        <v>0</v>
      </c>
      <c r="R9" s="408"/>
      <c r="S9" s="409"/>
      <c r="T9" s="408"/>
      <c r="U9" s="410"/>
      <c r="V9" s="66"/>
      <c r="W9" s="66"/>
      <c r="X9" s="66"/>
      <c r="Y9" s="66"/>
      <c r="Z9" s="66"/>
      <c r="AA9" s="66"/>
      <c r="AB9" s="66"/>
      <c r="AC9" s="66"/>
      <c r="AD9" s="66"/>
      <c r="AE9" s="66"/>
      <c r="AF9" s="66"/>
      <c r="AG9" s="66"/>
      <c r="AH9" s="66"/>
      <c r="AI9" s="66"/>
      <c r="AJ9" s="66"/>
      <c r="AK9" s="411"/>
      <c r="AL9" s="411"/>
      <c r="AM9" s="411"/>
      <c r="AN9" s="411"/>
      <c r="ALP9" s="413"/>
      <c r="ALQ9" s="413"/>
      <c r="ALR9" s="413"/>
      <c r="ALS9" s="413"/>
    </row>
    <row r="10" s="426" customFormat="true" ht="15.75" hidden="false" customHeight="false" outlineLevel="0" collapsed="false">
      <c r="A10" s="414"/>
      <c r="B10" s="415"/>
      <c r="C10" s="414"/>
      <c r="D10" s="416"/>
      <c r="E10" s="417" t="str">
        <f aca="false">'2. Anlagenabfrage'!C13</f>
        <v>Baujahr der Anlage</v>
      </c>
      <c r="F10" s="418" t="n">
        <f aca="false">'2. Anlagenabfrage'!D13</f>
        <v>0</v>
      </c>
      <c r="G10" s="419" t="n">
        <f aca="false">'2. Anlagenabfrage'!D22</f>
        <v>0</v>
      </c>
      <c r="H10" s="419" t="n">
        <f aca="false">'2. Anlagenabfrage'!D29</f>
        <v>0</v>
      </c>
      <c r="I10" s="419" t="n">
        <f aca="false">'2. Anlagenabfrage'!D36</f>
        <v>0</v>
      </c>
      <c r="J10" s="420"/>
      <c r="K10" s="420"/>
      <c r="L10" s="420"/>
      <c r="M10" s="417" t="str">
        <f aca="false">'2. Anlagenabfrage'!C13</f>
        <v>Baujahr der Anlage</v>
      </c>
      <c r="N10" s="421" t="n">
        <f aca="false">IF(N8='(Betriebsstoff- &amp; Anlagendaten)'!$B$157,F10,'1. Anleitung'!$B$5)</f>
        <v>2024</v>
      </c>
      <c r="O10" s="421" t="n">
        <f aca="false">IF(O8='(Betriebsstoff- &amp; Anlagendaten)'!$B$157,G10,'1. Anleitung'!$B$5)</f>
        <v>2024</v>
      </c>
      <c r="P10" s="421" t="n">
        <f aca="false">IF(P8='(Betriebsstoff- &amp; Anlagendaten)'!$B$157,H10,'1. Anleitung'!$B$5)</f>
        <v>2024</v>
      </c>
      <c r="Q10" s="421" t="n">
        <f aca="false">IF(Q8='(Betriebsstoff- &amp; Anlagendaten)'!$B$157,I10,'1. Anleitung'!$B$5)</f>
        <v>2024</v>
      </c>
      <c r="R10" s="422"/>
      <c r="S10" s="423"/>
      <c r="T10" s="422"/>
      <c r="U10" s="424"/>
      <c r="V10" s="414"/>
      <c r="W10" s="414"/>
      <c r="X10" s="414"/>
      <c r="Y10" s="414"/>
      <c r="Z10" s="414"/>
      <c r="AA10" s="414"/>
      <c r="AB10" s="414"/>
      <c r="AC10" s="414"/>
      <c r="AD10" s="414"/>
      <c r="AE10" s="414"/>
      <c r="AF10" s="414"/>
      <c r="AG10" s="414"/>
      <c r="AH10" s="414"/>
      <c r="AI10" s="414"/>
      <c r="AJ10" s="414"/>
      <c r="AK10" s="425"/>
      <c r="AL10" s="425"/>
      <c r="AM10" s="425"/>
      <c r="AN10" s="425"/>
      <c r="ALP10" s="427"/>
      <c r="ALQ10" s="427"/>
      <c r="ALR10" s="427"/>
      <c r="ALS10" s="427"/>
    </row>
    <row r="11" s="412" customFormat="true" ht="15.75" hidden="false" customHeight="false" outlineLevel="0" collapsed="false">
      <c r="A11" s="66"/>
      <c r="B11" s="19"/>
      <c r="C11" s="66"/>
      <c r="D11" s="404"/>
      <c r="E11" s="428"/>
      <c r="F11" s="406"/>
      <c r="G11" s="406"/>
      <c r="H11" s="406"/>
      <c r="I11" s="406"/>
      <c r="J11" s="406"/>
      <c r="K11" s="406"/>
      <c r="L11" s="406"/>
      <c r="M11" s="401" t="str">
        <f aca="false">'2c. Ergänzungen KSA'!H18</f>
        <v>gewünschter Anteil</v>
      </c>
      <c r="N11" s="407" t="n">
        <f aca="false">'2. Anlagenabfrage'!I12</f>
        <v>0</v>
      </c>
      <c r="O11" s="407" t="n">
        <f aca="false">'2. Anlagenabfrage'!I21</f>
        <v>0</v>
      </c>
      <c r="P11" s="407" t="n">
        <f aca="false">'2. Anlagenabfrage'!I28</f>
        <v>0</v>
      </c>
      <c r="Q11" s="407" t="n">
        <f aca="false">'2. Anlagenabfrage'!I35</f>
        <v>0</v>
      </c>
      <c r="R11" s="408"/>
      <c r="S11" s="429" t="n">
        <f aca="false">SUM(N11:Q11)</f>
        <v>0</v>
      </c>
      <c r="T11" s="408"/>
      <c r="U11" s="410"/>
      <c r="V11" s="66"/>
      <c r="W11" s="66"/>
      <c r="X11" s="66"/>
      <c r="Y11" s="66"/>
      <c r="Z11" s="66"/>
      <c r="AA11" s="66"/>
      <c r="AB11" s="66"/>
      <c r="AC11" s="66"/>
      <c r="AD11" s="66"/>
      <c r="AE11" s="66"/>
      <c r="AF11" s="66"/>
      <c r="AG11" s="66"/>
      <c r="AH11" s="66"/>
      <c r="AI11" s="66"/>
      <c r="AJ11" s="66"/>
      <c r="AK11" s="411"/>
      <c r="AL11" s="411"/>
      <c r="AM11" s="411"/>
      <c r="AN11" s="411"/>
      <c r="ALP11" s="413"/>
      <c r="ALQ11" s="413"/>
      <c r="ALR11" s="413"/>
      <c r="ALS11" s="413"/>
    </row>
    <row r="12" s="412" customFormat="true" ht="15.75" hidden="false" customHeight="false" outlineLevel="0" collapsed="false">
      <c r="A12" s="66"/>
      <c r="B12" s="19"/>
      <c r="C12" s="66"/>
      <c r="D12" s="404"/>
      <c r="E12" s="430" t="s">
        <v>189</v>
      </c>
      <c r="F12" s="406" t="s">
        <v>190</v>
      </c>
      <c r="G12" s="406" t="s">
        <v>190</v>
      </c>
      <c r="H12" s="406" t="s">
        <v>190</v>
      </c>
      <c r="I12" s="406" t="s">
        <v>190</v>
      </c>
      <c r="J12" s="406"/>
      <c r="K12" s="431" t="str">
        <f aca="false">IF(OR(F52=0,G52=0,H52=0,I52=0),'(Betriebsstoff- &amp; Anlagendaten)'!$B$157,'(Betriebsstoff- &amp; Anlagendaten)'!$B$158)</f>
        <v>nein</v>
      </c>
      <c r="L12" s="406"/>
      <c r="M12" s="401"/>
      <c r="N12" s="432"/>
      <c r="O12" s="432"/>
      <c r="P12" s="432"/>
      <c r="Q12" s="432"/>
      <c r="R12" s="408"/>
      <c r="S12" s="409"/>
      <c r="T12" s="408"/>
      <c r="U12" s="410"/>
      <c r="V12" s="66"/>
      <c r="W12" s="66"/>
      <c r="X12" s="66"/>
      <c r="Y12" s="66"/>
      <c r="Z12" s="66"/>
      <c r="AA12" s="66"/>
      <c r="AB12" s="66"/>
      <c r="AC12" s="66"/>
      <c r="AD12" s="66"/>
      <c r="AE12" s="66"/>
      <c r="AF12" s="66"/>
      <c r="AG12" s="66"/>
      <c r="AH12" s="66"/>
      <c r="AI12" s="66"/>
      <c r="AJ12" s="66"/>
      <c r="AK12" s="411"/>
      <c r="AL12" s="411"/>
      <c r="AM12" s="411"/>
      <c r="AN12" s="411"/>
      <c r="ALP12" s="413"/>
      <c r="ALQ12" s="413"/>
      <c r="ALR12" s="413"/>
      <c r="ALS12" s="413"/>
    </row>
    <row r="13" s="412" customFormat="true" ht="15.75" hidden="false" customHeight="false" outlineLevel="0" collapsed="false">
      <c r="A13" s="66"/>
      <c r="B13" s="19"/>
      <c r="C13" s="66"/>
      <c r="D13" s="404"/>
      <c r="E13" s="433" t="str">
        <f aca="false">'2c. Ergänzungen KSA'!C28</f>
        <v>anstehende Investkosten</v>
      </c>
      <c r="F13" s="434" t="str">
        <f aca="false">IF('2c. Ergänzungen KSA'!D28&lt;&gt;"",'2c. Ergänzungen KSA'!D28,"")</f>
        <v/>
      </c>
      <c r="G13" s="434" t="str">
        <f aca="false">IF('2c. Ergänzungen KSA'!$D48&lt;&gt;"",'2c. Ergänzungen KSA'!$D48,"")</f>
        <v/>
      </c>
      <c r="H13" s="434" t="str">
        <f aca="false">IF('2c. Ergänzungen KSA'!$D68&lt;&gt;"",'2c. Ergänzungen KSA'!$D68,"")</f>
        <v/>
      </c>
      <c r="I13" s="434" t="str">
        <f aca="false">IF('2c. Ergänzungen KSA'!$D88&lt;&gt;"",'2c. Ergänzungen KSA'!$D88,"")</f>
        <v/>
      </c>
      <c r="J13" s="406"/>
      <c r="K13" s="406"/>
      <c r="L13" s="406"/>
      <c r="M13" s="435" t="str">
        <f aca="false">'2c. Ergänzungen KSA'!H20</f>
        <v>Invest-/Anschlusskosten</v>
      </c>
      <c r="N13" s="433" t="str">
        <f aca="false">IF(N$8='(Betriebsstoff- &amp; Anlagendaten)'!$B$157,F13,IF('2c. Ergänzungen KSA'!I28&lt;&gt;"",'2c. Ergänzungen KSA'!I28,""))</f>
        <v/>
      </c>
      <c r="O13" s="433" t="str">
        <f aca="false">IF(O$8='(Betriebsstoff- &amp; Anlagendaten)'!$B$157,G13,IF('2c. Ergänzungen KSA'!$I48&lt;&gt;"",'2c. Ergänzungen KSA'!$I48,""))</f>
        <v/>
      </c>
      <c r="P13" s="433" t="str">
        <f aca="false">IF(P$8='(Betriebsstoff- &amp; Anlagendaten)'!$B$157,H13,IF('2c. Ergänzungen KSA'!$I68&lt;&gt;"",'2c. Ergänzungen KSA'!$I68,""))</f>
        <v/>
      </c>
      <c r="Q13" s="433" t="str">
        <f aca="false">IF(Q$8='(Betriebsstoff- &amp; Anlagendaten)'!$B$157,I13,IF('2c. Ergänzungen KSA'!$I88&lt;&gt;"",'2c. Ergänzungen KSA'!$I88,""))</f>
        <v/>
      </c>
      <c r="R13" s="408"/>
      <c r="S13" s="409"/>
      <c r="T13" s="408"/>
      <c r="U13" s="410"/>
      <c r="V13" s="66"/>
      <c r="W13" s="66"/>
      <c r="X13" s="66"/>
      <c r="Y13" s="66"/>
      <c r="Z13" s="66"/>
      <c r="AA13" s="66"/>
      <c r="AB13" s="66"/>
      <c r="AC13" s="66"/>
      <c r="AD13" s="66"/>
      <c r="AE13" s="66"/>
      <c r="AF13" s="66"/>
      <c r="AG13" s="66"/>
      <c r="AH13" s="66"/>
      <c r="AI13" s="66"/>
      <c r="AJ13" s="66"/>
      <c r="AK13" s="411"/>
      <c r="AL13" s="411"/>
      <c r="AM13" s="411"/>
      <c r="AN13" s="411"/>
      <c r="ALP13" s="413"/>
      <c r="ALQ13" s="413"/>
      <c r="ALR13" s="413"/>
      <c r="ALS13" s="413"/>
    </row>
    <row r="14" s="412" customFormat="true" ht="16.5" hidden="false" customHeight="false" outlineLevel="0" collapsed="false">
      <c r="A14" s="66"/>
      <c r="B14" s="19"/>
      <c r="C14" s="66"/>
      <c r="D14" s="436"/>
      <c r="E14" s="437"/>
      <c r="F14" s="437"/>
      <c r="G14" s="437"/>
      <c r="H14" s="437"/>
      <c r="I14" s="437"/>
      <c r="J14" s="437"/>
      <c r="K14" s="437"/>
      <c r="L14" s="437"/>
      <c r="M14" s="438"/>
      <c r="N14" s="437"/>
      <c r="O14" s="437"/>
      <c r="P14" s="437"/>
      <c r="Q14" s="437"/>
      <c r="R14" s="439"/>
      <c r="S14" s="440"/>
      <c r="T14" s="408"/>
      <c r="U14" s="410"/>
      <c r="V14" s="66"/>
      <c r="W14" s="66"/>
      <c r="X14" s="66"/>
      <c r="Y14" s="66"/>
      <c r="Z14" s="66"/>
      <c r="AA14" s="66"/>
      <c r="AB14" s="66"/>
      <c r="AC14" s="66"/>
      <c r="AD14" s="66"/>
      <c r="AE14" s="66"/>
      <c r="AF14" s="66"/>
      <c r="AG14" s="66"/>
      <c r="AH14" s="66"/>
      <c r="AI14" s="66"/>
      <c r="AJ14" s="66"/>
      <c r="AK14" s="411"/>
      <c r="AL14" s="411"/>
      <c r="AM14" s="411"/>
      <c r="AN14" s="411"/>
      <c r="ALP14" s="413"/>
      <c r="ALQ14" s="413"/>
      <c r="ALR14" s="413"/>
      <c r="ALS14" s="413"/>
    </row>
    <row r="15" customFormat="false" ht="18" hidden="false" customHeight="false" outlineLevel="0" collapsed="false">
      <c r="A15" s="5"/>
      <c r="B15" s="5"/>
      <c r="C15" s="5"/>
      <c r="D15" s="441"/>
      <c r="E15" s="5"/>
      <c r="F15" s="39"/>
      <c r="G15" s="39"/>
      <c r="H15" s="39"/>
      <c r="I15" s="39"/>
      <c r="J15" s="39"/>
      <c r="K15" s="39"/>
      <c r="L15" s="39"/>
      <c r="M15" s="398"/>
      <c r="N15" s="384"/>
      <c r="O15" s="384"/>
      <c r="P15" s="384"/>
      <c r="Q15" s="384"/>
      <c r="R15" s="384"/>
      <c r="S15" s="442"/>
      <c r="T15" s="384"/>
      <c r="U15" s="443"/>
      <c r="V15" s="39"/>
      <c r="W15" s="39"/>
      <c r="X15" s="39"/>
      <c r="Y15" s="39"/>
      <c r="Z15" s="39"/>
      <c r="AA15" s="39"/>
      <c r="AB15" s="39"/>
      <c r="AC15" s="39"/>
      <c r="AD15" s="39"/>
      <c r="AE15" s="39"/>
      <c r="AF15" s="39"/>
      <c r="AG15" s="39"/>
      <c r="AH15" s="39"/>
      <c r="AI15" s="39"/>
      <c r="AJ15" s="39"/>
      <c r="AK15" s="38"/>
      <c r="AL15" s="38"/>
      <c r="AM15" s="38"/>
      <c r="AN15" s="38"/>
    </row>
    <row r="16" customFormat="false" ht="25.5" hidden="false" customHeight="false" outlineLevel="0" collapsed="false">
      <c r="A16" s="5"/>
      <c r="B16" s="444" t="s">
        <v>191</v>
      </c>
      <c r="C16" s="445"/>
      <c r="D16" s="446"/>
      <c r="E16" s="445"/>
      <c r="F16" s="447"/>
      <c r="G16" s="447"/>
      <c r="H16" s="447"/>
      <c r="I16" s="447"/>
      <c r="J16" s="447"/>
      <c r="K16" s="447"/>
      <c r="L16" s="447"/>
      <c r="M16" s="447"/>
      <c r="N16" s="448"/>
      <c r="O16" s="448"/>
      <c r="P16" s="448"/>
      <c r="Q16" s="448"/>
      <c r="R16" s="448"/>
      <c r="S16" s="449"/>
      <c r="T16" s="384"/>
      <c r="U16" s="443"/>
      <c r="V16" s="39"/>
      <c r="W16" s="39"/>
      <c r="X16" s="39"/>
      <c r="Y16" s="39"/>
      <c r="Z16" s="39"/>
      <c r="AA16" s="39"/>
      <c r="AB16" s="39"/>
      <c r="AC16" s="39"/>
      <c r="AD16" s="39"/>
      <c r="AE16" s="39"/>
      <c r="AF16" s="39"/>
      <c r="AG16" s="39"/>
      <c r="AH16" s="39"/>
      <c r="AI16" s="39"/>
      <c r="AJ16" s="39"/>
      <c r="AK16" s="38"/>
      <c r="AL16" s="38"/>
      <c r="AM16" s="38"/>
      <c r="AN16" s="38"/>
    </row>
    <row r="17" s="461" customFormat="true" ht="19.5" hidden="false" customHeight="true" outlineLevel="0" collapsed="false">
      <c r="A17" s="450"/>
      <c r="B17" s="451" t="s">
        <v>192</v>
      </c>
      <c r="C17" s="452"/>
      <c r="D17" s="453"/>
      <c r="E17" s="454"/>
      <c r="F17" s="455" t="n">
        <f aca="false">VLOOKUP(F6,'(Betriebsstoff- &amp; Anlagendaten)'!$B133:$D153,3,0)</f>
        <v>0</v>
      </c>
      <c r="G17" s="456" t="n">
        <f aca="false">VLOOKUP(G6,'(Betriebsstoff- &amp; Anlagendaten)'!$B133:$D153,3,0)</f>
        <v>0</v>
      </c>
      <c r="H17" s="456" t="n">
        <f aca="false">VLOOKUP(H6,'(Betriebsstoff- &amp; Anlagendaten)'!$B133:$D153,3,0)</f>
        <v>0</v>
      </c>
      <c r="I17" s="456" t="n">
        <f aca="false">VLOOKUP(I6,'(Betriebsstoff- &amp; Anlagendaten)'!$B133:$D153,3,0)</f>
        <v>0</v>
      </c>
      <c r="J17" s="457"/>
      <c r="K17" s="457"/>
      <c r="L17" s="457"/>
      <c r="M17" s="457"/>
      <c r="N17" s="455" t="n">
        <f aca="false">VLOOKUP(N6,'(Betriebsstoff- &amp; Anlagendaten)'!$B133:$D153,3,0)</f>
        <v>0</v>
      </c>
      <c r="O17" s="456" t="n">
        <f aca="false">VLOOKUP(O6,'(Betriebsstoff- &amp; Anlagendaten)'!$B133:$D153,3,0)</f>
        <v>0</v>
      </c>
      <c r="P17" s="456" t="n">
        <f aca="false">VLOOKUP(P6,'(Betriebsstoff- &amp; Anlagendaten)'!$B133:$D153,3,0)</f>
        <v>0</v>
      </c>
      <c r="Q17" s="456" t="n">
        <f aca="false">VLOOKUP(Q6,'(Betriebsstoff- &amp; Anlagendaten)'!$B133:$D153,3,0)</f>
        <v>0</v>
      </c>
      <c r="R17" s="458"/>
      <c r="S17" s="459"/>
      <c r="T17" s="458"/>
      <c r="U17" s="460" t="n">
        <f aca="false">VLOOKUP(U6,'(Betriebsstoff- &amp; Anlagendaten)'!$B$133:$D$153,3,0)</f>
        <v>1</v>
      </c>
      <c r="V17" s="460" t="n">
        <f aca="false">VLOOKUP(V6,'(Betriebsstoff- &amp; Anlagendaten)'!$B$133:$D$153,3,0)</f>
        <v>2</v>
      </c>
      <c r="W17" s="460" t="n">
        <f aca="false">VLOOKUP(W6,'(Betriebsstoff- &amp; Anlagendaten)'!$B$133:$D$153,3,0)</f>
        <v>3</v>
      </c>
      <c r="X17" s="460" t="n">
        <f aca="false">VLOOKUP(X6,'(Betriebsstoff- &amp; Anlagendaten)'!$B$133:$D$153,3,0)</f>
        <v>4</v>
      </c>
      <c r="Y17" s="460" t="n">
        <f aca="false">VLOOKUP(Y6,'(Betriebsstoff- &amp; Anlagendaten)'!$B$133:$D$153,3,0)</f>
        <v>5</v>
      </c>
      <c r="Z17" s="460" t="n">
        <f aca="false">VLOOKUP(Z6,'(Betriebsstoff- &amp; Anlagendaten)'!$B$133:$D$153,3,0)</f>
        <v>6</v>
      </c>
      <c r="AA17" s="460" t="n">
        <f aca="false">VLOOKUP(AA6,'(Betriebsstoff- &amp; Anlagendaten)'!$B$133:$D$153,3,0)</f>
        <v>7</v>
      </c>
      <c r="AB17" s="460" t="n">
        <f aca="false">VLOOKUP(AB6,'(Betriebsstoff- &amp; Anlagendaten)'!$B$133:$D$153,3,0)</f>
        <v>8</v>
      </c>
      <c r="AC17" s="460" t="n">
        <f aca="false">VLOOKUP(AC6,'(Betriebsstoff- &amp; Anlagendaten)'!$B$133:$D$153,3,0)</f>
        <v>9</v>
      </c>
      <c r="AD17" s="460" t="n">
        <f aca="false">VLOOKUP(AD6,'(Betriebsstoff- &amp; Anlagendaten)'!$B$133:$D$153,3,0)</f>
        <v>10</v>
      </c>
      <c r="AE17" s="460" t="n">
        <f aca="false">VLOOKUP(AE6,'(Betriebsstoff- &amp; Anlagendaten)'!$B$133:$D$153,3,0)</f>
        <v>11</v>
      </c>
      <c r="AF17" s="460" t="n">
        <f aca="false">VLOOKUP(AF6,'(Betriebsstoff- &amp; Anlagendaten)'!$B$133:$D$153,3,0)</f>
        <v>12</v>
      </c>
      <c r="AG17" s="460" t="n">
        <f aca="false">VLOOKUP(AG6,'(Betriebsstoff- &amp; Anlagendaten)'!$B$133:$D$153,3,0)</f>
        <v>13</v>
      </c>
      <c r="AH17" s="460" t="n">
        <f aca="false">VLOOKUP(AH6,'(Betriebsstoff- &amp; Anlagendaten)'!$B$133:$D$153,3,0)</f>
        <v>14</v>
      </c>
      <c r="AI17" s="460" t="n">
        <f aca="false">VLOOKUP(AI6,'(Betriebsstoff- &amp; Anlagendaten)'!$B$133:$D$153,3,0)</f>
        <v>15</v>
      </c>
      <c r="AJ17" s="460" t="n">
        <f aca="false">VLOOKUP(AJ6,'(Betriebsstoff- &amp; Anlagendaten)'!$B$133:$D$153,3,0)</f>
        <v>16</v>
      </c>
      <c r="AK17" s="460" t="n">
        <f aca="false">VLOOKUP(AK6,'(Betriebsstoff- &amp; Anlagendaten)'!$B$133:$D$153,3,0)</f>
        <v>17</v>
      </c>
      <c r="AL17" s="460" t="n">
        <f aca="false">VLOOKUP(AL6,'(Betriebsstoff- &amp; Anlagendaten)'!$B$133:$D$153,3,0)</f>
        <v>18</v>
      </c>
      <c r="AM17" s="460" t="n">
        <f aca="false">VLOOKUP(AM6,'(Betriebsstoff- &amp; Anlagendaten)'!$B$133:$D$153,3,0)</f>
        <v>19</v>
      </c>
      <c r="AN17" s="460" t="n">
        <f aca="false">VLOOKUP(AN6,'(Betriebsstoff- &amp; Anlagendaten)'!$B$133:$D$153,3,0)</f>
        <v>20</v>
      </c>
      <c r="ALP17" s="462"/>
      <c r="ALQ17" s="462"/>
      <c r="ALR17" s="462"/>
      <c r="ALS17" s="462"/>
    </row>
    <row r="18" s="469" customFormat="true" ht="19.5" hidden="false" customHeight="true" outlineLevel="0" collapsed="false">
      <c r="A18" s="463"/>
      <c r="B18" s="464" t="s">
        <v>193</v>
      </c>
      <c r="C18" s="465"/>
      <c r="D18" s="466"/>
      <c r="E18" s="467"/>
      <c r="F18" s="455" t="str">
        <f aca="false">IF(F10&gt;2010,'(Betriebsstoff- &amp; Anlagendaten)'!$J$27,IF(F10&gt;=2002,'(Betriebsstoff- &amp; Anlagendaten)'!$I$27,IF(F10&gt;=1995,'(Betriebsstoff- &amp; Anlagendaten)'!$H$27,IF(F10&gt;=1988,'(Betriebsstoff- &amp; Anlagendaten)'!$G$27,IF(F10&gt;=1980,'(Betriebsstoff- &amp; Anlagendaten)'!$F$27,'(Betriebsstoff- &amp; Anlagendaten)'!$E$27)))))</f>
        <v>vor 1980</v>
      </c>
      <c r="G18" s="455" t="str">
        <f aca="false">IF(G10&gt;2010,'(Betriebsstoff- &amp; Anlagendaten)'!$J$27,IF(G10&gt;=2002,'(Betriebsstoff- &amp; Anlagendaten)'!$I$27,IF(G10&gt;=1995,'(Betriebsstoff- &amp; Anlagendaten)'!$H$27,IF(G10&gt;=1988,'(Betriebsstoff- &amp; Anlagendaten)'!$G$27,IF(G10&gt;=1980,'(Betriebsstoff- &amp; Anlagendaten)'!$F$27,'(Betriebsstoff- &amp; Anlagendaten)'!$E$27)))))</f>
        <v>vor 1980</v>
      </c>
      <c r="H18" s="455" t="str">
        <f aca="false">IF(H10&gt;2010,'(Betriebsstoff- &amp; Anlagendaten)'!$J$27,IF(H10&gt;=2002,'(Betriebsstoff- &amp; Anlagendaten)'!$I$27,IF(H10&gt;=1995,'(Betriebsstoff- &amp; Anlagendaten)'!$H$27,IF(H10&gt;=1988,'(Betriebsstoff- &amp; Anlagendaten)'!$G$27,IF(H10&gt;=1980,'(Betriebsstoff- &amp; Anlagendaten)'!$F$27,'(Betriebsstoff- &amp; Anlagendaten)'!$E$27)))))</f>
        <v>vor 1980</v>
      </c>
      <c r="I18" s="455" t="str">
        <f aca="false">IF(I10&gt;2010,'(Betriebsstoff- &amp; Anlagendaten)'!$J$27,IF(I10&gt;=2002,'(Betriebsstoff- &amp; Anlagendaten)'!$I$27,IF(I10&gt;=1995,'(Betriebsstoff- &amp; Anlagendaten)'!$H$27,IF(I10&gt;=1988,'(Betriebsstoff- &amp; Anlagendaten)'!$G$27,IF(I10&gt;=1980,'(Betriebsstoff- &amp; Anlagendaten)'!$F$27,'(Betriebsstoff- &amp; Anlagendaten)'!$E$27)))))</f>
        <v>vor 1980</v>
      </c>
      <c r="J18" s="457"/>
      <c r="K18" s="457"/>
      <c r="L18" s="457"/>
      <c r="M18" s="457"/>
      <c r="N18" s="455" t="str">
        <f aca="false">IF(N10&gt;2010,'(Betriebsstoff- &amp; Anlagendaten)'!$J$27,IF(N10&gt;=2002,'(Betriebsstoff- &amp; Anlagendaten)'!$I$27,IF(N10&gt;=1995,'(Betriebsstoff- &amp; Anlagendaten)'!$H$27,IF(N10&gt;=1988,'(Betriebsstoff- &amp; Anlagendaten)'!$G$27,IF(N10&gt;=1980,'(Betriebsstoff- &amp; Anlagendaten)'!$F$27,'(Betriebsstoff- &amp; Anlagendaten)'!$E$27)))))</f>
        <v>nach 2010</v>
      </c>
      <c r="O18" s="455" t="str">
        <f aca="false">IF(O10&gt;2010,'(Betriebsstoff- &amp; Anlagendaten)'!$J$27,IF(O10&gt;=2002,'(Betriebsstoff- &amp; Anlagendaten)'!$I$27,IF(O10&gt;=1995,'(Betriebsstoff- &amp; Anlagendaten)'!$H$27,IF(O10&gt;=1988,'(Betriebsstoff- &amp; Anlagendaten)'!$G$27,IF(O10&gt;=1980,'(Betriebsstoff- &amp; Anlagendaten)'!$F$27,'(Betriebsstoff- &amp; Anlagendaten)'!$E$27)))))</f>
        <v>nach 2010</v>
      </c>
      <c r="P18" s="455" t="str">
        <f aca="false">IF(P10&gt;2010,'(Betriebsstoff- &amp; Anlagendaten)'!$J$27,IF(P10&gt;=2002,'(Betriebsstoff- &amp; Anlagendaten)'!$I$27,IF(P10&gt;=1995,'(Betriebsstoff- &amp; Anlagendaten)'!$H$27,IF(P10&gt;=1988,'(Betriebsstoff- &amp; Anlagendaten)'!$G$27,IF(P10&gt;=1980,'(Betriebsstoff- &amp; Anlagendaten)'!$F$27,'(Betriebsstoff- &amp; Anlagendaten)'!$E$27)))))</f>
        <v>nach 2010</v>
      </c>
      <c r="Q18" s="455" t="str">
        <f aca="false">IF(Q10&gt;2010,'(Betriebsstoff- &amp; Anlagendaten)'!$J$27,IF(Q10&gt;=2002,'(Betriebsstoff- &amp; Anlagendaten)'!$I$27,IF(Q10&gt;=1995,'(Betriebsstoff- &amp; Anlagendaten)'!$H$27,IF(Q10&gt;=1988,'(Betriebsstoff- &amp; Anlagendaten)'!$G$27,IF(Q10&gt;=1980,'(Betriebsstoff- &amp; Anlagendaten)'!$F$27,'(Betriebsstoff- &amp; Anlagendaten)'!$E$27)))))</f>
        <v>nach 2010</v>
      </c>
      <c r="R18" s="457"/>
      <c r="S18" s="468"/>
      <c r="T18" s="457"/>
      <c r="U18" s="466"/>
      <c r="V18" s="457"/>
      <c r="W18" s="457"/>
      <c r="X18" s="457"/>
      <c r="Y18" s="457"/>
      <c r="Z18" s="457"/>
      <c r="AA18" s="457"/>
      <c r="AB18" s="457"/>
      <c r="AC18" s="457"/>
      <c r="AD18" s="457"/>
      <c r="AE18" s="457"/>
      <c r="AF18" s="457"/>
      <c r="AG18" s="457"/>
      <c r="AH18" s="457"/>
      <c r="AI18" s="457"/>
      <c r="AJ18" s="457"/>
      <c r="AK18" s="457"/>
      <c r="AL18" s="457"/>
      <c r="AM18" s="457"/>
      <c r="AN18" s="457"/>
    </row>
    <row r="19" s="461" customFormat="true" ht="19.5" hidden="false" customHeight="true" outlineLevel="0" collapsed="false">
      <c r="A19" s="450"/>
      <c r="B19" s="451" t="s">
        <v>194</v>
      </c>
      <c r="C19" s="465"/>
      <c r="D19" s="470"/>
      <c r="E19" s="450"/>
      <c r="F19" s="471" t="n">
        <f aca="false">VLOOKUP(F18,'(Betriebsstoff- &amp; Anlagendaten)'!$B121:$C127,2,0)</f>
        <v>4</v>
      </c>
      <c r="G19" s="471" t="n">
        <f aca="false">VLOOKUP(G18,'(Betriebsstoff- &amp; Anlagendaten)'!$B121:$C127,2,0)</f>
        <v>4</v>
      </c>
      <c r="H19" s="471" t="n">
        <f aca="false">VLOOKUP(H18,'(Betriebsstoff- &amp; Anlagendaten)'!$B121:$C127,2,0)</f>
        <v>4</v>
      </c>
      <c r="I19" s="471" t="n">
        <f aca="false">VLOOKUP(I18,'(Betriebsstoff- &amp; Anlagendaten)'!$B121:$C127,2,0)</f>
        <v>4</v>
      </c>
      <c r="J19" s="472"/>
      <c r="K19" s="472"/>
      <c r="L19" s="472"/>
      <c r="M19" s="472"/>
      <c r="N19" s="471" t="n">
        <f aca="false">VLOOKUP(N18,'(Betriebsstoff- &amp; Anlagendaten)'!$B121:$C127,2,0)</f>
        <v>9</v>
      </c>
      <c r="O19" s="471" t="n">
        <f aca="false">VLOOKUP(O18,'(Betriebsstoff- &amp; Anlagendaten)'!$B121:$C127,2,0)</f>
        <v>9</v>
      </c>
      <c r="P19" s="471" t="n">
        <f aca="false">VLOOKUP(P18,'(Betriebsstoff- &amp; Anlagendaten)'!$B121:$C127,2,0)</f>
        <v>9</v>
      </c>
      <c r="Q19" s="471" t="n">
        <f aca="false">VLOOKUP(Q18,'(Betriebsstoff- &amp; Anlagendaten)'!$B121:$C127,2,0)</f>
        <v>9</v>
      </c>
      <c r="R19" s="450"/>
      <c r="S19" s="473"/>
      <c r="T19" s="450"/>
      <c r="U19" s="474" t="n">
        <v>9</v>
      </c>
      <c r="V19" s="474" t="n">
        <v>9</v>
      </c>
      <c r="W19" s="474" t="n">
        <v>9</v>
      </c>
      <c r="X19" s="474" t="n">
        <v>9</v>
      </c>
      <c r="Y19" s="474" t="n">
        <v>9</v>
      </c>
      <c r="Z19" s="474" t="n">
        <v>9</v>
      </c>
      <c r="AA19" s="474" t="n">
        <v>9</v>
      </c>
      <c r="AB19" s="474" t="n">
        <v>9</v>
      </c>
      <c r="AC19" s="474" t="n">
        <v>9</v>
      </c>
      <c r="AD19" s="474" t="n">
        <v>9</v>
      </c>
      <c r="AE19" s="474" t="n">
        <v>9</v>
      </c>
      <c r="AF19" s="474" t="n">
        <v>9</v>
      </c>
      <c r="AG19" s="474" t="n">
        <v>9</v>
      </c>
      <c r="AH19" s="474" t="n">
        <v>9</v>
      </c>
      <c r="AI19" s="474" t="n">
        <v>9</v>
      </c>
      <c r="AJ19" s="474" t="n">
        <v>9</v>
      </c>
      <c r="AK19" s="474" t="n">
        <v>9</v>
      </c>
      <c r="AL19" s="474" t="n">
        <v>9</v>
      </c>
      <c r="AM19" s="474" t="n">
        <v>9</v>
      </c>
      <c r="AN19" s="474" t="n">
        <v>9</v>
      </c>
      <c r="ALP19" s="475"/>
      <c r="ALQ19" s="475"/>
      <c r="ALR19" s="475"/>
      <c r="ALS19" s="475"/>
    </row>
    <row r="20" customFormat="false" ht="19.5" hidden="false" customHeight="true" outlineLevel="0" collapsed="false">
      <c r="A20" s="5"/>
      <c r="B20" s="464" t="s">
        <v>195</v>
      </c>
      <c r="C20" s="476" t="s">
        <v>196</v>
      </c>
      <c r="D20" s="477"/>
      <c r="E20" s="389"/>
      <c r="F20" s="478" t="n">
        <f aca="false">'1. Anleitung'!$B$5-F10</f>
        <v>2024</v>
      </c>
      <c r="G20" s="478" t="n">
        <f aca="false">'1. Anleitung'!$B$5-G10</f>
        <v>2024</v>
      </c>
      <c r="H20" s="478" t="n">
        <f aca="false">'1. Anleitung'!$B$5-H10</f>
        <v>2024</v>
      </c>
      <c r="I20" s="478" t="n">
        <f aca="false">'1. Anleitung'!$B$5-I10</f>
        <v>2024</v>
      </c>
      <c r="J20" s="479"/>
      <c r="K20" s="479"/>
      <c r="L20" s="479"/>
      <c r="M20" s="479"/>
      <c r="N20" s="478" t="n">
        <f aca="false">'1. Anleitung'!$B$5-N10</f>
        <v>0</v>
      </c>
      <c r="O20" s="478" t="n">
        <f aca="false">'1. Anleitung'!$B$5-O10</f>
        <v>0</v>
      </c>
      <c r="P20" s="478" t="n">
        <f aca="false">'1. Anleitung'!$B$5-P10</f>
        <v>0</v>
      </c>
      <c r="Q20" s="478" t="n">
        <f aca="false">'1. Anleitung'!$B$5-Q10</f>
        <v>0</v>
      </c>
      <c r="R20" s="479"/>
      <c r="S20" s="480"/>
      <c r="T20" s="479"/>
      <c r="U20" s="478" t="n">
        <v>0</v>
      </c>
      <c r="V20" s="478" t="n">
        <v>0</v>
      </c>
      <c r="W20" s="478" t="n">
        <v>0</v>
      </c>
      <c r="X20" s="478" t="n">
        <v>0</v>
      </c>
      <c r="Y20" s="478" t="n">
        <v>0</v>
      </c>
      <c r="Z20" s="478" t="n">
        <v>0</v>
      </c>
      <c r="AA20" s="478" t="n">
        <v>0</v>
      </c>
      <c r="AB20" s="478" t="n">
        <v>0</v>
      </c>
      <c r="AC20" s="478" t="n">
        <v>0</v>
      </c>
      <c r="AD20" s="478" t="n">
        <v>0</v>
      </c>
      <c r="AE20" s="478" t="n">
        <v>0</v>
      </c>
      <c r="AF20" s="478" t="n">
        <v>0</v>
      </c>
      <c r="AG20" s="478" t="n">
        <v>0</v>
      </c>
      <c r="AH20" s="478" t="n">
        <v>0</v>
      </c>
      <c r="AI20" s="478" t="n">
        <v>0</v>
      </c>
      <c r="AJ20" s="478" t="n">
        <v>0</v>
      </c>
      <c r="AK20" s="478" t="n">
        <v>0</v>
      </c>
      <c r="AL20" s="478" t="n">
        <v>0</v>
      </c>
      <c r="AM20" s="478" t="n">
        <v>0</v>
      </c>
      <c r="AN20" s="478" t="n">
        <v>0</v>
      </c>
    </row>
    <row r="21" customFormat="false" ht="19.5" hidden="false" customHeight="true" outlineLevel="0" collapsed="false">
      <c r="A21" s="5"/>
      <c r="B21" s="464" t="s">
        <v>197</v>
      </c>
      <c r="C21" s="476" t="s">
        <v>196</v>
      </c>
      <c r="D21" s="477"/>
      <c r="E21" s="389"/>
      <c r="F21" s="478" t="n">
        <f aca="false">VLOOKUP(F6,'(Betriebsstoff- &amp; Anlagendaten)'!$B$54:$F$74,5,0)</f>
        <v>20</v>
      </c>
      <c r="G21" s="478" t="n">
        <f aca="false">VLOOKUP(G6,'(Betriebsstoff- &amp; Anlagendaten)'!$B$54:$F$74,5,0)</f>
        <v>20</v>
      </c>
      <c r="H21" s="478" t="n">
        <f aca="false">VLOOKUP(H6,'(Betriebsstoff- &amp; Anlagendaten)'!$B$54:$F$74,5,0)</f>
        <v>20</v>
      </c>
      <c r="I21" s="478" t="n">
        <f aca="false">VLOOKUP(I6,'(Betriebsstoff- &amp; Anlagendaten)'!$B$54:$F$74,5,0)</f>
        <v>20</v>
      </c>
      <c r="J21" s="479"/>
      <c r="K21" s="479"/>
      <c r="L21" s="479"/>
      <c r="M21" s="479"/>
      <c r="N21" s="478" t="n">
        <f aca="false">VLOOKUP(N6,'(Betriebsstoff- &amp; Anlagendaten)'!$B$54:$F$74,5,0)</f>
        <v>20</v>
      </c>
      <c r="O21" s="478" t="n">
        <f aca="false">VLOOKUP(O6,'(Betriebsstoff- &amp; Anlagendaten)'!$B$54:$F$74,5,0)</f>
        <v>20</v>
      </c>
      <c r="P21" s="478" t="n">
        <f aca="false">VLOOKUP(P6,'(Betriebsstoff- &amp; Anlagendaten)'!$B$54:$F$74,5,0)</f>
        <v>20</v>
      </c>
      <c r="Q21" s="478" t="n">
        <f aca="false">VLOOKUP(Q6,'(Betriebsstoff- &amp; Anlagendaten)'!$B$54:$F$74,5,0)</f>
        <v>20</v>
      </c>
      <c r="R21" s="479"/>
      <c r="S21" s="480"/>
      <c r="T21" s="479"/>
      <c r="U21" s="481" t="n">
        <f aca="false">VLOOKUP(U6,'(Betriebsstoff- &amp; Anlagendaten)'!$B$54:$F$74,5,0)</f>
        <v>40</v>
      </c>
      <c r="V21" s="481" t="n">
        <f aca="false">VLOOKUP(V6,'(Betriebsstoff- &amp; Anlagendaten)'!$B$54:$F$74,5,0)</f>
        <v>18</v>
      </c>
      <c r="W21" s="481" t="n">
        <f aca="false">VLOOKUP(W6,'(Betriebsstoff- &amp; Anlagendaten)'!$B$54:$F$74,5,0)</f>
        <v>20</v>
      </c>
      <c r="X21" s="481" t="n">
        <f aca="false">VLOOKUP(X6,'(Betriebsstoff- &amp; Anlagendaten)'!$B$54:$F$74,5,0)</f>
        <v>20</v>
      </c>
      <c r="Y21" s="481" t="n">
        <f aca="false">VLOOKUP(Y6,'(Betriebsstoff- &amp; Anlagendaten)'!$B$54:$F$74,5,0)</f>
        <v>20</v>
      </c>
      <c r="Z21" s="481" t="n">
        <f aca="false">VLOOKUP(Z6,'(Betriebsstoff- &amp; Anlagendaten)'!$B$54:$F$74,5,0)</f>
        <v>20</v>
      </c>
      <c r="AA21" s="481" t="n">
        <f aca="false">VLOOKUP(AA6,'(Betriebsstoff- &amp; Anlagendaten)'!$B$54:$F$74,5,0)</f>
        <v>18</v>
      </c>
      <c r="AB21" s="481" t="n">
        <f aca="false">VLOOKUP(AB6,'(Betriebsstoff- &amp; Anlagendaten)'!$B$54:$F$74,5,0)</f>
        <v>20</v>
      </c>
      <c r="AC21" s="481" t="n">
        <f aca="false">VLOOKUP(AC6,'(Betriebsstoff- &amp; Anlagendaten)'!$B$54:$F$74,5,0)</f>
        <v>20</v>
      </c>
      <c r="AD21" s="481" t="n">
        <f aca="false">VLOOKUP(AD6,'(Betriebsstoff- &amp; Anlagendaten)'!$B$54:$F$74,5,0)</f>
        <v>20</v>
      </c>
      <c r="AE21" s="481" t="n">
        <f aca="false">VLOOKUP(AE6,'(Betriebsstoff- &amp; Anlagendaten)'!$B$54:$F$74,5,0)</f>
        <v>20</v>
      </c>
      <c r="AF21" s="481" t="n">
        <f aca="false">VLOOKUP(AF6,'(Betriebsstoff- &amp; Anlagendaten)'!$B$54:$F$74,5,0)</f>
        <v>20</v>
      </c>
      <c r="AG21" s="481" t="n">
        <f aca="false">VLOOKUP(AG6,'(Betriebsstoff- &amp; Anlagendaten)'!$B$54:$F$74,5,0)</f>
        <v>20</v>
      </c>
      <c r="AH21" s="481" t="n">
        <f aca="false">VLOOKUP(AH6,'(Betriebsstoff- &amp; Anlagendaten)'!$B$54:$F$74,5,0)</f>
        <v>20</v>
      </c>
      <c r="AI21" s="481" t="n">
        <f aca="false">VLOOKUP(AI6,'(Betriebsstoff- &amp; Anlagendaten)'!$B$54:$F$74,5,0)</f>
        <v>30</v>
      </c>
      <c r="AJ21" s="481" t="n">
        <f aca="false">VLOOKUP(AJ6,'(Betriebsstoff- &amp; Anlagendaten)'!$B$54:$F$74,5,0)</f>
        <v>20</v>
      </c>
      <c r="AK21" s="481" t="n">
        <f aca="false">VLOOKUP(AK6,'(Betriebsstoff- &amp; Anlagendaten)'!$B$54:$F$74,5,0)</f>
        <v>20</v>
      </c>
      <c r="AL21" s="481" t="n">
        <f aca="false">VLOOKUP(AL6,'(Betriebsstoff- &amp; Anlagendaten)'!$B$54:$F$74,5,0)</f>
        <v>2</v>
      </c>
      <c r="AM21" s="481" t="n">
        <f aca="false">VLOOKUP(AM6,'(Betriebsstoff- &amp; Anlagendaten)'!$B$54:$F$74,5,0)</f>
        <v>2</v>
      </c>
      <c r="AN21" s="481" t="n">
        <f aca="false">VLOOKUP(AN6,'(Betriebsstoff- &amp; Anlagendaten)'!$B$54:$F$74,5,0)</f>
        <v>2</v>
      </c>
    </row>
    <row r="22" customFormat="false" ht="19.5" hidden="false" customHeight="true" outlineLevel="0" collapsed="false">
      <c r="A22" s="5"/>
      <c r="B22" s="464" t="s">
        <v>198</v>
      </c>
      <c r="C22" s="476" t="s">
        <v>35</v>
      </c>
      <c r="D22" s="477"/>
      <c r="E22" s="389"/>
      <c r="F22" s="478" t="n">
        <f aca="false">IF(F9&lt;&gt;0,F9,F8*(VLOOKUP(F7,'(Betriebsstoff- &amp; Anlagendaten)'!$B5:$H23,3,0)))</f>
        <v>0</v>
      </c>
      <c r="G22" s="478" t="n">
        <f aca="false">IF(G9&lt;&gt;0,G9,G8*(VLOOKUP(G7,'(Betriebsstoff- &amp; Anlagendaten)'!$B5:$H23,3,0)))</f>
        <v>0</v>
      </c>
      <c r="H22" s="478" t="n">
        <f aca="false">IF(H9&lt;&gt;0,H9,H8*(VLOOKUP(H7,'(Betriebsstoff- &amp; Anlagendaten)'!$B5:$H23,3,0)))</f>
        <v>0</v>
      </c>
      <c r="I22" s="478" t="n">
        <f aca="false">IF(I9&lt;&gt;0,I9,I8*(VLOOKUP(I7,'(Betriebsstoff- &amp; Anlagendaten)'!$B5:$H23,3,0)))</f>
        <v>0</v>
      </c>
      <c r="J22" s="479"/>
      <c r="K22" s="478" t="n">
        <f aca="false">SUM(F22:I22)</f>
        <v>0</v>
      </c>
      <c r="L22" s="479"/>
      <c r="M22" s="479"/>
      <c r="N22" s="478" t="n">
        <f aca="false">IF(N24=0,0,N23/N24*100)</f>
        <v>0</v>
      </c>
      <c r="O22" s="478" t="n">
        <f aca="false">IF(O24=0,0,O23/O24*100)</f>
        <v>0</v>
      </c>
      <c r="P22" s="478" t="n">
        <f aca="false">IF(P24=0,0,P23/P24*100)</f>
        <v>0</v>
      </c>
      <c r="Q22" s="478" t="n">
        <f aca="false">IF(Q24=0,0,Q23/Q24*100)</f>
        <v>0</v>
      </c>
      <c r="R22" s="479"/>
      <c r="S22" s="482" t="n">
        <f aca="false">SUM(N22:Q22)</f>
        <v>0</v>
      </c>
      <c r="T22" s="479"/>
      <c r="U22" s="483" t="n">
        <f aca="false">U23/U24*100</f>
        <v>0</v>
      </c>
      <c r="V22" s="483" t="n">
        <f aca="false">V23/V24*100</f>
        <v>0</v>
      </c>
      <c r="W22" s="483" t="n">
        <f aca="false">W23/W24*100</f>
        <v>0</v>
      </c>
      <c r="X22" s="483" t="n">
        <f aca="false">X23/X24*100</f>
        <v>0</v>
      </c>
      <c r="Y22" s="483" t="n">
        <f aca="false">Y23/Y24*100</f>
        <v>0</v>
      </c>
      <c r="Z22" s="483" t="n">
        <f aca="false">Z23/Z24*100</f>
        <v>0</v>
      </c>
      <c r="AA22" s="483" t="n">
        <f aca="false">AA23/AA24*100</f>
        <v>0</v>
      </c>
      <c r="AB22" s="483" t="n">
        <f aca="false">AB23/AB24*100</f>
        <v>0</v>
      </c>
      <c r="AC22" s="483" t="n">
        <f aca="false">AC23/AC24*100</f>
        <v>0</v>
      </c>
      <c r="AD22" s="483" t="n">
        <f aca="false">AD23/AD24*100</f>
        <v>0</v>
      </c>
      <c r="AE22" s="483" t="n">
        <f aca="false">AE23/AE24*100</f>
        <v>0</v>
      </c>
      <c r="AF22" s="483" t="n">
        <f aca="false">AF23/AF24*100</f>
        <v>0</v>
      </c>
      <c r="AG22" s="483" t="n">
        <f aca="false">AG23/AG24*100</f>
        <v>0</v>
      </c>
      <c r="AH22" s="483" t="n">
        <f aca="false">AH23/AH24*100</f>
        <v>0</v>
      </c>
      <c r="AI22" s="483" t="n">
        <f aca="false">AI23/AI24*100</f>
        <v>0</v>
      </c>
      <c r="AJ22" s="483" t="n">
        <f aca="false">AJ23/AJ24*100</f>
        <v>0</v>
      </c>
      <c r="AK22" s="483" t="n">
        <f aca="false">AK23/AK24*100</f>
        <v>0</v>
      </c>
      <c r="AL22" s="483" t="e">
        <f aca="false">AL23/AL24*100</f>
        <v>#DIV/0!</v>
      </c>
      <c r="AM22" s="483" t="e">
        <f aca="false">AM23/AM24*100</f>
        <v>#DIV/0!</v>
      </c>
      <c r="AN22" s="483" t="e">
        <f aca="false">AN23/AN24*100</f>
        <v>#DIV/0!</v>
      </c>
    </row>
    <row r="23" customFormat="false" ht="19.5" hidden="false" customHeight="true" outlineLevel="0" collapsed="false">
      <c r="A23" s="5"/>
      <c r="B23" s="464" t="s">
        <v>199</v>
      </c>
      <c r="C23" s="476" t="s">
        <v>35</v>
      </c>
      <c r="D23" s="477"/>
      <c r="E23" s="389"/>
      <c r="F23" s="478" t="n">
        <f aca="false">(F22/100*F24)</f>
        <v>0</v>
      </c>
      <c r="G23" s="478" t="n">
        <f aca="false">(G22/100*G24)</f>
        <v>0</v>
      </c>
      <c r="H23" s="478" t="n">
        <f aca="false">(H22/100*H24)</f>
        <v>0</v>
      </c>
      <c r="I23" s="478" t="n">
        <f aca="false">(I22/100*I24)</f>
        <v>0</v>
      </c>
      <c r="J23" s="479"/>
      <c r="K23" s="478" t="n">
        <f aca="false">SUM(F23:I23)</f>
        <v>0</v>
      </c>
      <c r="L23" s="479"/>
      <c r="M23" s="479"/>
      <c r="N23" s="478" t="n">
        <f aca="false">N11/100*$S$23</f>
        <v>0</v>
      </c>
      <c r="O23" s="478" t="n">
        <f aca="false">O11/100*$K$23</f>
        <v>0</v>
      </c>
      <c r="P23" s="478" t="n">
        <f aca="false">P11/100*$K$23</f>
        <v>0</v>
      </c>
      <c r="Q23" s="478" t="n">
        <f aca="false">Q11/100*$K$23</f>
        <v>0</v>
      </c>
      <c r="R23" s="484"/>
      <c r="S23" s="482" t="n">
        <f aca="false">K23</f>
        <v>0</v>
      </c>
      <c r="T23" s="484"/>
      <c r="U23" s="485" t="n">
        <f aca="false">$K$23</f>
        <v>0</v>
      </c>
      <c r="V23" s="485" t="n">
        <f aca="false">$K$23</f>
        <v>0</v>
      </c>
      <c r="W23" s="485" t="n">
        <f aca="false">$K$23</f>
        <v>0</v>
      </c>
      <c r="X23" s="485" t="n">
        <f aca="false">$K$23</f>
        <v>0</v>
      </c>
      <c r="Y23" s="485" t="n">
        <f aca="false">$K$23</f>
        <v>0</v>
      </c>
      <c r="Z23" s="485" t="n">
        <f aca="false">$K$23</f>
        <v>0</v>
      </c>
      <c r="AA23" s="485" t="n">
        <f aca="false">$K$23</f>
        <v>0</v>
      </c>
      <c r="AB23" s="485" t="n">
        <f aca="false">$K$23</f>
        <v>0</v>
      </c>
      <c r="AC23" s="485" t="n">
        <f aca="false">$K$23</f>
        <v>0</v>
      </c>
      <c r="AD23" s="485" t="n">
        <f aca="false">$K$23</f>
        <v>0</v>
      </c>
      <c r="AE23" s="485" t="n">
        <f aca="false">$K$23</f>
        <v>0</v>
      </c>
      <c r="AF23" s="485" t="n">
        <f aca="false">$K$23</f>
        <v>0</v>
      </c>
      <c r="AG23" s="485" t="n">
        <f aca="false">$K$23</f>
        <v>0</v>
      </c>
      <c r="AH23" s="485" t="n">
        <f aca="false">$K$23</f>
        <v>0</v>
      </c>
      <c r="AI23" s="485" t="n">
        <f aca="false">$K$23</f>
        <v>0</v>
      </c>
      <c r="AJ23" s="485" t="n">
        <f aca="false">$K$23</f>
        <v>0</v>
      </c>
      <c r="AK23" s="485" t="n">
        <f aca="false">$K$23</f>
        <v>0</v>
      </c>
      <c r="AL23" s="485" t="n">
        <f aca="false">$K$23</f>
        <v>0</v>
      </c>
      <c r="AM23" s="485" t="n">
        <f aca="false">$K$23</f>
        <v>0</v>
      </c>
      <c r="AN23" s="485" t="n">
        <f aca="false">$K$23</f>
        <v>0</v>
      </c>
    </row>
    <row r="24" customFormat="false" ht="19.5" hidden="false" customHeight="true" outlineLevel="0" collapsed="false">
      <c r="A24" s="5"/>
      <c r="B24" s="464" t="s">
        <v>200</v>
      </c>
      <c r="C24" s="476" t="s">
        <v>37</v>
      </c>
      <c r="D24" s="477"/>
      <c r="E24" s="389"/>
      <c r="F24" s="478" t="n">
        <f aca="false">IF('2c. Ergänzungen KSA'!D23&lt;&gt;"",'2c. Ergänzungen KSA'!D23,VLOOKUP(F6,'(Betriebsstoff- &amp; Anlagendaten)'!$B28:$K48,F19,0))</f>
        <v>0</v>
      </c>
      <c r="G24" s="478" t="n">
        <f aca="false">IF('2c. Ergänzungen KSA'!$D43&lt;&gt;"",'2c. Ergänzungen KSA'!$D43,VLOOKUP(G6,'(Betriebsstoff- &amp; Anlagendaten)'!$B28:$K48,G19,0))</f>
        <v>0</v>
      </c>
      <c r="H24" s="478" t="n">
        <f aca="false">IF('2c. Ergänzungen KSA'!$D63&lt;&gt;"",'2c. Ergänzungen KSA'!$D63,VLOOKUP(H6,'(Betriebsstoff- &amp; Anlagendaten)'!$B28:$K48,H19,0))</f>
        <v>0</v>
      </c>
      <c r="I24" s="478" t="n">
        <f aca="false">IF('2c. Ergänzungen KSA'!$D83&lt;&gt;"",'2c. Ergänzungen KSA'!$D83,VLOOKUP(I6,'(Betriebsstoff- &amp; Anlagendaten)'!$B28:$K48,I19,0))</f>
        <v>0</v>
      </c>
      <c r="J24" s="479"/>
      <c r="K24" s="479"/>
      <c r="L24" s="479"/>
      <c r="M24" s="479"/>
      <c r="N24" s="478" t="n">
        <f aca="false">IF('2c. Ergänzungen KSA'!I23&lt;&gt;"",'2c. Ergänzungen KSA'!I23,VLOOKUP(N6,'(Betriebsstoff- &amp; Anlagendaten)'!$B28:$K48,N19,0))</f>
        <v>0</v>
      </c>
      <c r="O24" s="478" t="n">
        <f aca="false">IF('2c. Ergänzungen KSA'!$I43&lt;&gt;"",'2c. Ergänzungen KSA'!$I43,VLOOKUP(O6,'(Betriebsstoff- &amp; Anlagendaten)'!$B28:$K48,O19,0))</f>
        <v>0</v>
      </c>
      <c r="P24" s="478" t="n">
        <f aca="false">IF('2c. Ergänzungen KSA'!$I63&lt;&gt;"",'2c. Ergänzungen KSA'!$I63,VLOOKUP(P6,'(Betriebsstoff- &amp; Anlagendaten)'!$B28:$K48,P19,0))</f>
        <v>0</v>
      </c>
      <c r="Q24" s="478" t="n">
        <f aca="false">IF('2c. Ergänzungen KSA'!$I83&lt;&gt;"",'2c. Ergänzungen KSA'!$I83,VLOOKUP(Q6,'(Betriebsstoff- &amp; Anlagendaten)'!$B28:$K48,Q19,0))</f>
        <v>0</v>
      </c>
      <c r="R24" s="479"/>
      <c r="S24" s="480"/>
      <c r="T24" s="479"/>
      <c r="U24" s="481" t="n">
        <f aca="false">VLOOKUP(U6,'(Betriebsstoff- &amp; Anlagendaten)'!$B28:$K48,U19,0)</f>
        <v>100</v>
      </c>
      <c r="V24" s="481" t="n">
        <f aca="false">VLOOKUP(V6,'(Betriebsstoff- &amp; Anlagendaten)'!$B28:$K48,V19,0)</f>
        <v>84</v>
      </c>
      <c r="W24" s="481" t="n">
        <f aca="false">VLOOKUP(W6,'(Betriebsstoff- &amp; Anlagendaten)'!$B28:$K48,W19,0)</f>
        <v>84</v>
      </c>
      <c r="X24" s="481" t="n">
        <f aca="false">VLOOKUP(X6,'(Betriebsstoff- &amp; Anlagendaten)'!$B28:$K48,X19,0)</f>
        <v>94</v>
      </c>
      <c r="Y24" s="481" t="n">
        <f aca="false">VLOOKUP(Y6,'(Betriebsstoff- &amp; Anlagendaten)'!$B28:$K48,Y19,0)</f>
        <v>88</v>
      </c>
      <c r="Z24" s="481" t="n">
        <f aca="false">VLOOKUP(Z6,'(Betriebsstoff- &amp; Anlagendaten)'!$B28:$K48,Z19,0)</f>
        <v>99</v>
      </c>
      <c r="AA24" s="481" t="n">
        <f aca="false">VLOOKUP(AA6,'(Betriebsstoff- &amp; Anlagendaten)'!$B28:$K48,AA19,0)</f>
        <v>93</v>
      </c>
      <c r="AB24" s="481" t="n">
        <f aca="false">VLOOKUP(AB6,'(Betriebsstoff- &amp; Anlagendaten)'!$B28:$K48,AB19,0)</f>
        <v>80</v>
      </c>
      <c r="AC24" s="481" t="n">
        <f aca="false">VLOOKUP(AC6,'(Betriebsstoff- &amp; Anlagendaten)'!$B28:$K48,AC19,0)</f>
        <v>93</v>
      </c>
      <c r="AD24" s="481" t="n">
        <f aca="false">VLOOKUP(AD6,'(Betriebsstoff- &amp; Anlagendaten)'!$B28:$K48,AD19,0)</f>
        <v>100</v>
      </c>
      <c r="AE24" s="481" t="n">
        <f aca="false">VLOOKUP(AE6,'(Betriebsstoff- &amp; Anlagendaten)'!$B28:$K48,AE19,0)</f>
        <v>300</v>
      </c>
      <c r="AF24" s="481" t="n">
        <f aca="false">VLOOKUP(AF6,'(Betriebsstoff- &amp; Anlagendaten)'!$B28:$K48,AF19,0)</f>
        <v>300</v>
      </c>
      <c r="AG24" s="481" t="n">
        <f aca="false">VLOOKUP(AG6,'(Betriebsstoff- &amp; Anlagendaten)'!$B28:$K48,AG19,0)</f>
        <v>350</v>
      </c>
      <c r="AH24" s="481" t="n">
        <f aca="false">VLOOKUP(AH6,'(Betriebsstoff- &amp; Anlagendaten)'!$B28:$K48,AH19,0)</f>
        <v>350</v>
      </c>
      <c r="AI24" s="481" t="n">
        <f aca="false">VLOOKUP(AI6,'(Betriebsstoff- &amp; Anlagendaten)'!$B28:$K48,AI19,0)</f>
        <v>60</v>
      </c>
      <c r="AJ24" s="481" t="n">
        <f aca="false">VLOOKUP(AJ6,'(Betriebsstoff- &amp; Anlagendaten)'!$B28:$K48,AJ19,0)</f>
        <v>60</v>
      </c>
      <c r="AK24" s="481" t="n">
        <f aca="false">VLOOKUP(AK6,'(Betriebsstoff- &amp; Anlagendaten)'!$B28:$K48,AK19,0)</f>
        <v>300</v>
      </c>
      <c r="AL24" s="481" t="n">
        <f aca="false">VLOOKUP(AL6,'(Betriebsstoff- &amp; Anlagendaten)'!$B28:$K48,AL19,0)</f>
        <v>0</v>
      </c>
      <c r="AM24" s="481" t="n">
        <f aca="false">VLOOKUP(AM6,'(Betriebsstoff- &amp; Anlagendaten)'!$B28:$K48,AM19,0)</f>
        <v>0</v>
      </c>
      <c r="AN24" s="481" t="n">
        <f aca="false">VLOOKUP(AN6,'(Betriebsstoff- &amp; Anlagendaten)'!$B28:$K48,AN19,0)</f>
        <v>0</v>
      </c>
    </row>
    <row r="25" customFormat="false" ht="19.5" hidden="false" customHeight="true" outlineLevel="0" collapsed="false">
      <c r="A25" s="5"/>
      <c r="B25" s="464" t="s">
        <v>201</v>
      </c>
      <c r="C25" s="476" t="s">
        <v>37</v>
      </c>
      <c r="D25" s="486"/>
      <c r="E25" s="389"/>
      <c r="F25" s="487" t="n">
        <f aca="false">IF(F23=0,0,F23/$K23*100)</f>
        <v>0</v>
      </c>
      <c r="G25" s="487" t="n">
        <f aca="false">IF(G23=0,0,G23/$K23*100)</f>
        <v>0</v>
      </c>
      <c r="H25" s="487" t="n">
        <f aca="false">IF(H23=0,0,H23/$K23*100)</f>
        <v>0</v>
      </c>
      <c r="I25" s="487" t="n">
        <f aca="false">IF(I23=0,0,I23/$K23*100)</f>
        <v>0</v>
      </c>
      <c r="J25" s="488"/>
      <c r="K25" s="487" t="n">
        <f aca="false">SUM(F25:I25)</f>
        <v>0</v>
      </c>
      <c r="L25" s="488"/>
      <c r="M25" s="479"/>
      <c r="N25" s="487" t="n">
        <f aca="false">IF(N23=0,0,N23/$K23*100)</f>
        <v>0</v>
      </c>
      <c r="O25" s="487" t="n">
        <f aca="false">IF(O23=0,0,O23/$K23*100)</f>
        <v>0</v>
      </c>
      <c r="P25" s="487" t="n">
        <f aca="false">IF(P23=0,0,P23/$K23*100)</f>
        <v>0</v>
      </c>
      <c r="Q25" s="487" t="n">
        <f aca="false">IF(Q23=0,0,Q23/$K23*100)</f>
        <v>0</v>
      </c>
      <c r="R25" s="479"/>
      <c r="S25" s="489"/>
      <c r="T25" s="479"/>
      <c r="U25" s="477"/>
      <c r="V25" s="479"/>
      <c r="W25" s="479"/>
      <c r="X25" s="479"/>
      <c r="Y25" s="479"/>
      <c r="Z25" s="479"/>
      <c r="AA25" s="479"/>
      <c r="AB25" s="479"/>
      <c r="AC25" s="479"/>
      <c r="AD25" s="479"/>
      <c r="AE25" s="479"/>
      <c r="AF25" s="479"/>
      <c r="AG25" s="479"/>
      <c r="AH25" s="479"/>
      <c r="AI25" s="479"/>
      <c r="AJ25" s="479"/>
      <c r="AK25" s="479"/>
      <c r="AL25" s="479"/>
      <c r="AM25" s="479"/>
      <c r="AN25" s="479"/>
    </row>
    <row r="26" s="499" customFormat="true" ht="20.25" hidden="false" customHeight="true" outlineLevel="0" collapsed="false">
      <c r="A26" s="490"/>
      <c r="B26" s="491" t="s">
        <v>202</v>
      </c>
      <c r="C26" s="492" t="s">
        <v>37</v>
      </c>
      <c r="D26" s="493"/>
      <c r="E26" s="494"/>
      <c r="F26" s="495" t="n">
        <f aca="false">IF('2c. Ergänzungen KSA'!D30&lt;&gt;"",'2c. Ergänzungen KSA'!D30,IF(VLOOKUP(F6,'(Betriebsstoff- &amp; Anlagendaten)'!$B$133:$E$153,4,0)=0,0,'(Betriebsstoff- &amp; Anlagendaten)'!$C$130))</f>
        <v>0</v>
      </c>
      <c r="G26" s="495" t="n">
        <f aca="false">IF('2c. Ergänzungen KSA'!$D50&lt;&gt;"",'2c. Ergänzungen KSA'!$D50,IF(VLOOKUP(G6,'(Betriebsstoff- &amp; Anlagendaten)'!$B$133:$E$153,4,0)=0,0,'(Betriebsstoff- &amp; Anlagendaten)'!$C$130))</f>
        <v>0</v>
      </c>
      <c r="H26" s="495" t="n">
        <f aca="false">IF('2c. Ergänzungen KSA'!$D70&lt;&gt;"",'2c. Ergänzungen KSA'!$D70,IF(VLOOKUP(H6,'(Betriebsstoff- &amp; Anlagendaten)'!$B$133:$E$153,4,0)=0,0,'(Betriebsstoff- &amp; Anlagendaten)'!$C$130))</f>
        <v>0</v>
      </c>
      <c r="I26" s="495" t="n">
        <f aca="false">IF('2c. Ergänzungen KSA'!$D90&lt;&gt;"",'2c. Ergänzungen KSA'!$D90,IF(VLOOKUP(I6,'(Betriebsstoff- &amp; Anlagendaten)'!$B$133:$E$153,4,0)=0,0,'(Betriebsstoff- &amp; Anlagendaten)'!$C$130))</f>
        <v>0</v>
      </c>
      <c r="J26" s="490"/>
      <c r="K26" s="496"/>
      <c r="L26" s="479"/>
      <c r="M26" s="479"/>
      <c r="N26" s="495" t="n">
        <f aca="false">IF(VLOOKUP(N6,'(Betriebsstoff- &amp; Anlagendaten)'!$B$133:$E$153,4,0)=0,0,'(Betriebsstoff- &amp; Anlagendaten)'!$C$130)</f>
        <v>0</v>
      </c>
      <c r="O26" s="495" t="n">
        <f aca="false">IF(VLOOKUP(O6,'(Betriebsstoff- &amp; Anlagendaten)'!$B$133:$E$153,4,0)=0,0,'(Betriebsstoff- &amp; Anlagendaten)'!$C$130)</f>
        <v>0</v>
      </c>
      <c r="P26" s="495" t="n">
        <f aca="false">IF(VLOOKUP(P6,'(Betriebsstoff- &amp; Anlagendaten)'!$B$133:$E$153,4,0)=0,0,'(Betriebsstoff- &amp; Anlagendaten)'!$C$130)</f>
        <v>0</v>
      </c>
      <c r="Q26" s="495" t="n">
        <f aca="false">IF(VLOOKUP(Q6,'(Betriebsstoff- &amp; Anlagendaten)'!$B$133:$E$153,4,0)=0,0,'(Betriebsstoff- &amp; Anlagendaten)'!$C$130)</f>
        <v>0</v>
      </c>
      <c r="R26" s="490"/>
      <c r="S26" s="497"/>
      <c r="T26" s="490"/>
      <c r="U26" s="498" t="n">
        <f aca="false">IF(VLOOKUP(U6,'(Betriebsstoff- &amp; Anlagendaten)'!$B$133:$E$153,4,0)=0,0,'(Betriebsstoff- &amp; Anlagendaten)'!$C$130)</f>
        <v>0</v>
      </c>
      <c r="V26" s="498" t="n">
        <f aca="false">IF(VLOOKUP(V6,'(Betriebsstoff- &amp; Anlagendaten)'!$B$133:$E$153,4,0)=0,0,'(Betriebsstoff- &amp; Anlagendaten)'!$C$130)</f>
        <v>0</v>
      </c>
      <c r="W26" s="498" t="n">
        <f aca="false">IF(VLOOKUP(W6,'(Betriebsstoff- &amp; Anlagendaten)'!$B$133:$E$153,4,0)=0,0,'(Betriebsstoff- &amp; Anlagendaten)'!$C$130)</f>
        <v>0</v>
      </c>
      <c r="X26" s="498" t="n">
        <f aca="false">IF(VLOOKUP(X6,'(Betriebsstoff- &amp; Anlagendaten)'!$B$133:$E$153,4,0)=0,0,'(Betriebsstoff- &amp; Anlagendaten)'!$C$130)</f>
        <v>0</v>
      </c>
      <c r="Y26" s="498" t="n">
        <f aca="false">IF(VLOOKUP(Y6,'(Betriebsstoff- &amp; Anlagendaten)'!$B$133:$E$153,4,0)=0,0,'(Betriebsstoff- &amp; Anlagendaten)'!$C$130)</f>
        <v>0</v>
      </c>
      <c r="Z26" s="498" t="n">
        <f aca="false">IF(VLOOKUP(Z6,'(Betriebsstoff- &amp; Anlagendaten)'!$B$133:$E$153,4,0)=0,0,'(Betriebsstoff- &amp; Anlagendaten)'!$C$130)</f>
        <v>0</v>
      </c>
      <c r="AA26" s="498" t="n">
        <f aca="false">IF(VLOOKUP(AA6,'(Betriebsstoff- &amp; Anlagendaten)'!$B$133:$E$153,4,0)=0,0,'(Betriebsstoff- &amp; Anlagendaten)'!$C$130)</f>
        <v>0</v>
      </c>
      <c r="AB26" s="498" t="n">
        <f aca="false">IF(VLOOKUP(AB6,'(Betriebsstoff- &amp; Anlagendaten)'!$B$133:$E$153,4,0)=0,0,'(Betriebsstoff- &amp; Anlagendaten)'!$C$130)</f>
        <v>0</v>
      </c>
      <c r="AC26" s="498" t="n">
        <f aca="false">IF(VLOOKUP(AC6,'(Betriebsstoff- &amp; Anlagendaten)'!$B$133:$E$153,4,0)=0,0,'(Betriebsstoff- &amp; Anlagendaten)'!$C$130)</f>
        <v>0</v>
      </c>
      <c r="AD26" s="498" t="n">
        <f aca="false">IF(VLOOKUP(AD6,'(Betriebsstoff- &amp; Anlagendaten)'!$B$133:$E$153,4,0)=0,0,'(Betriebsstoff- &amp; Anlagendaten)'!$C$130)</f>
        <v>0</v>
      </c>
      <c r="AE26" s="498" t="n">
        <f aca="false">IF(VLOOKUP(AE6,'(Betriebsstoff- &amp; Anlagendaten)'!$B$133:$E$153,4,0)=0,0,'(Betriebsstoff- &amp; Anlagendaten)'!$C$130)</f>
        <v>0</v>
      </c>
      <c r="AF26" s="498" t="n">
        <f aca="false">IF(VLOOKUP(AF6,'(Betriebsstoff- &amp; Anlagendaten)'!$B$133:$E$153,4,0)=0,0,'(Betriebsstoff- &amp; Anlagendaten)'!$C$130)</f>
        <v>25</v>
      </c>
      <c r="AG26" s="498" t="n">
        <f aca="false">IF(VLOOKUP(AG6,'(Betriebsstoff- &amp; Anlagendaten)'!$B$133:$E$153,4,0)=0,0,'(Betriebsstoff- &amp; Anlagendaten)'!$C$130)</f>
        <v>0</v>
      </c>
      <c r="AH26" s="498" t="n">
        <f aca="false">IF(VLOOKUP(AH6,'(Betriebsstoff- &amp; Anlagendaten)'!$B$133:$E$153,4,0)=0,0,'(Betriebsstoff- &amp; Anlagendaten)'!$C$130)</f>
        <v>25</v>
      </c>
      <c r="AI26" s="498" t="n">
        <f aca="false">IF(VLOOKUP(AI6,'(Betriebsstoff- &amp; Anlagendaten)'!$B$133:$E$153,4,0)=0,0,'(Betriebsstoff- &amp; Anlagendaten)'!$C$130)</f>
        <v>0</v>
      </c>
      <c r="AJ26" s="498" t="n">
        <f aca="false">IF(VLOOKUP(AJ6,'(Betriebsstoff- &amp; Anlagendaten)'!$B$133:$E$153,4,0)=0,0,'(Betriebsstoff- &amp; Anlagendaten)'!$C$130)</f>
        <v>0</v>
      </c>
      <c r="AK26" s="498" t="n">
        <f aca="false">IF(VLOOKUP(AK6,'(Betriebsstoff- &amp; Anlagendaten)'!$B$133:$E$153,4,0)=0,0,'(Betriebsstoff- &amp; Anlagendaten)'!$C$130)</f>
        <v>25</v>
      </c>
      <c r="AL26" s="498" t="n">
        <f aca="false">IF(VLOOKUP(AL6,'(Betriebsstoff- &amp; Anlagendaten)'!$B$133:$E$153,4,0)=0,0,'(Betriebsstoff- &amp; Anlagendaten)'!$C$130)</f>
        <v>0</v>
      </c>
      <c r="AM26" s="498" t="n">
        <f aca="false">IF(VLOOKUP(AM6,'(Betriebsstoff- &amp; Anlagendaten)'!$B$133:$E$153,4,0)=0,0,'(Betriebsstoff- &amp; Anlagendaten)'!$C$130)</f>
        <v>0</v>
      </c>
      <c r="AN26" s="498" t="n">
        <f aca="false">IF(VLOOKUP(AN6,'(Betriebsstoff- &amp; Anlagendaten)'!$B$133:$E$153,4,0)=0,0,'(Betriebsstoff- &amp; Anlagendaten)'!$C$130)</f>
        <v>0</v>
      </c>
      <c r="ALP26" s="500"/>
      <c r="ALQ26" s="500"/>
      <c r="ALR26" s="500"/>
      <c r="ALS26" s="500"/>
    </row>
    <row r="27" s="412" customFormat="true" ht="15.75" hidden="false" customHeight="false" outlineLevel="0" collapsed="false">
      <c r="A27" s="66"/>
      <c r="B27" s="491" t="s">
        <v>203</v>
      </c>
      <c r="C27" s="476" t="s">
        <v>57</v>
      </c>
      <c r="D27" s="477"/>
      <c r="E27" s="389"/>
      <c r="F27" s="432" t="str">
        <f aca="false">IF('2c. Ergänzungen KSA'!D24&lt;&gt;"",'2c. Ergänzungen KSA'!D24,"")</f>
        <v/>
      </c>
      <c r="G27" s="432" t="str">
        <f aca="false">IF('2c. Ergänzungen KSA'!$D44&lt;&gt;"",'2c. Ergänzungen KSA'!$D44,"")</f>
        <v/>
      </c>
      <c r="H27" s="432" t="str">
        <f aca="false">IF('2c. Ergänzungen KSA'!$D64&lt;&gt;"",'2c. Ergänzungen KSA'!$D64,"")</f>
        <v/>
      </c>
      <c r="I27" s="432" t="str">
        <f aca="false">IF('2c. Ergänzungen KSA'!$D84&lt;&gt;"",'2c. Ergänzungen KSA'!$D84,"")</f>
        <v/>
      </c>
      <c r="J27" s="406"/>
      <c r="K27" s="406"/>
      <c r="L27" s="406"/>
      <c r="M27" s="479"/>
      <c r="N27" s="432" t="str">
        <f aca="false">IF(N$8='(Betriebsstoff- &amp; Anlagendaten)'!$B$157,F27,IF('2c. Ergänzungen KSA'!I24&lt;&gt;"",'2c. Ergänzungen KSA'!I24,""))</f>
        <v/>
      </c>
      <c r="O27" s="432" t="str">
        <f aca="false">IF(O$8='(Betriebsstoff- &amp; Anlagendaten)'!$B$157,G28,IF('2c. Ergänzungen KSA'!$I44&lt;&gt;"",'2c. Ergänzungen KSA'!$I44,""))</f>
        <v/>
      </c>
      <c r="P27" s="432" t="str">
        <f aca="false">IF(P$8='(Betriebsstoff- &amp; Anlagendaten)'!$B$157,H28,IF('2c. Ergänzungen KSA'!$I64&lt;&gt;"",'2c. Ergänzungen KSA'!$I64,""))</f>
        <v/>
      </c>
      <c r="Q27" s="432" t="str">
        <f aca="false">IF(Q$8='(Betriebsstoff- &amp; Anlagendaten)'!$B$157,I28,IF('2c. Ergänzungen KSA'!$I84&lt;&gt;"",'2c. Ergänzungen KSA'!$I84,""))</f>
        <v/>
      </c>
      <c r="R27" s="408"/>
      <c r="S27" s="409"/>
      <c r="T27" s="408"/>
      <c r="U27" s="410"/>
      <c r="V27" s="66"/>
      <c r="W27" s="66"/>
      <c r="X27" s="66"/>
      <c r="Y27" s="66"/>
      <c r="Z27" s="66"/>
      <c r="AA27" s="66"/>
      <c r="AB27" s="66"/>
      <c r="AC27" s="66"/>
      <c r="AD27" s="66"/>
      <c r="AE27" s="66"/>
      <c r="AF27" s="66"/>
      <c r="AG27" s="66"/>
      <c r="AH27" s="66"/>
      <c r="AI27" s="66"/>
      <c r="AJ27" s="66"/>
      <c r="AK27" s="411"/>
      <c r="AL27" s="411"/>
      <c r="AM27" s="411"/>
      <c r="AN27" s="411"/>
      <c r="ALP27" s="413"/>
      <c r="ALQ27" s="413"/>
      <c r="ALR27" s="413"/>
      <c r="ALS27" s="413"/>
    </row>
    <row r="28" s="506" customFormat="true" ht="18" hidden="false" customHeight="true" outlineLevel="0" collapsed="false">
      <c r="A28" s="39"/>
      <c r="B28" s="501" t="s">
        <v>204</v>
      </c>
      <c r="C28" s="502" t="s">
        <v>57</v>
      </c>
      <c r="D28" s="486"/>
      <c r="E28" s="503"/>
      <c r="F28" s="504" t="n">
        <f aca="false">IF(F27&lt;&gt;"",F27,F261)</f>
        <v>0</v>
      </c>
      <c r="G28" s="504" t="n">
        <f aca="false">IF(G27&lt;&gt;"",G27,G261)</f>
        <v>0</v>
      </c>
      <c r="H28" s="504" t="n">
        <f aca="false">IF(H27&lt;&gt;"",H27,H261)</f>
        <v>0</v>
      </c>
      <c r="I28" s="504" t="n">
        <f aca="false">IF(I27&lt;&gt;"",I27,I261)</f>
        <v>0</v>
      </c>
      <c r="J28" s="488"/>
      <c r="K28" s="504" t="n">
        <f aca="false">SUM(F28:I28)</f>
        <v>0</v>
      </c>
      <c r="L28" s="479"/>
      <c r="M28" s="479"/>
      <c r="N28" s="504" t="n">
        <f aca="false">IF(N$8='(Betriebsstoff- &amp; Anlagendaten)'!$B$157,F28/F25*N25,IF(N27&lt;&gt;"",N27,N261))</f>
        <v>0</v>
      </c>
      <c r="O28" s="504" t="n">
        <f aca="false">IF(O$8='(Betriebsstoff- &amp; Anlagendaten)'!$B$157,G28/G25*O25,IF(O27&lt;&gt;"",O27,O261))</f>
        <v>0</v>
      </c>
      <c r="P28" s="504" t="n">
        <f aca="false">IF(P$8='(Betriebsstoff- &amp; Anlagendaten)'!$B$157,H28/H25*P25,IF(P27&lt;&gt;"",P27,P261))</f>
        <v>0</v>
      </c>
      <c r="Q28" s="504" t="n">
        <f aca="false">IF(Q$8='(Betriebsstoff- &amp; Anlagendaten)'!$B$157,I28/I25*Q25,IF(Q27&lt;&gt;"",Q27,Q261))</f>
        <v>0</v>
      </c>
      <c r="R28" s="488"/>
      <c r="S28" s="505" t="n">
        <f aca="false">SUM(N28:Q28)</f>
        <v>0</v>
      </c>
      <c r="T28" s="488"/>
      <c r="U28" s="487" t="n">
        <f aca="false">U261</f>
        <v>0</v>
      </c>
      <c r="V28" s="487" t="n">
        <f aca="false">V261</f>
        <v>0</v>
      </c>
      <c r="W28" s="487" t="n">
        <f aca="false">W261</f>
        <v>0</v>
      </c>
      <c r="X28" s="487" t="n">
        <f aca="false">X261</f>
        <v>0</v>
      </c>
      <c r="Y28" s="487" t="n">
        <f aca="false">Y261</f>
        <v>0</v>
      </c>
      <c r="Z28" s="487" t="n">
        <f aca="false">Z261</f>
        <v>0</v>
      </c>
      <c r="AA28" s="487" t="n">
        <f aca="false">AA261</f>
        <v>0</v>
      </c>
      <c r="AB28" s="487" t="n">
        <f aca="false">AB261</f>
        <v>0</v>
      </c>
      <c r="AC28" s="487" t="n">
        <f aca="false">AC261</f>
        <v>0</v>
      </c>
      <c r="AD28" s="487" t="n">
        <f aca="false">AD261</f>
        <v>0</v>
      </c>
      <c r="AE28" s="487" t="n">
        <f aca="false">AE261</f>
        <v>0</v>
      </c>
      <c r="AF28" s="487" t="n">
        <f aca="false">AF261</f>
        <v>0</v>
      </c>
      <c r="AG28" s="487" t="n">
        <f aca="false">AG261</f>
        <v>0</v>
      </c>
      <c r="AH28" s="487" t="n">
        <f aca="false">AH261</f>
        <v>0</v>
      </c>
      <c r="AI28" s="487" t="n">
        <f aca="false">AI261</f>
        <v>0</v>
      </c>
      <c r="AJ28" s="487" t="n">
        <f aca="false">AJ261</f>
        <v>0</v>
      </c>
      <c r="AK28" s="487" t="n">
        <f aca="false">AK261</f>
        <v>0</v>
      </c>
      <c r="AL28" s="487" t="e">
        <f aca="false">AL261</f>
        <v>#N/A</v>
      </c>
      <c r="AM28" s="487" t="e">
        <f aca="false">AM261</f>
        <v>#N/A</v>
      </c>
      <c r="AN28" s="487" t="e">
        <f aca="false">AN261</f>
        <v>#N/A</v>
      </c>
      <c r="ALP28" s="507"/>
      <c r="ALQ28" s="507"/>
      <c r="ALR28" s="507"/>
      <c r="ALS28" s="507"/>
    </row>
    <row r="29" s="517" customFormat="true" ht="18" hidden="false" customHeight="true" outlineLevel="0" collapsed="false">
      <c r="A29" s="508"/>
      <c r="B29" s="509" t="s">
        <v>205</v>
      </c>
      <c r="C29" s="510" t="s">
        <v>31</v>
      </c>
      <c r="D29" s="511"/>
      <c r="E29" s="512"/>
      <c r="F29" s="513" t="n">
        <f aca="false">VLOOKUP(F7,'(Betriebsstoff- &amp; Anlagendaten)'!$B5:$H23,7,0)*(1-F26/100)</f>
        <v>0</v>
      </c>
      <c r="G29" s="513" t="n">
        <f aca="false">VLOOKUP(G7,'(Betriebsstoff- &amp; Anlagendaten)'!$B5:$H23,7,0)*(1-G26/100)</f>
        <v>0</v>
      </c>
      <c r="H29" s="513" t="n">
        <f aca="false">VLOOKUP(H7,'(Betriebsstoff- &amp; Anlagendaten)'!$B5:$H23,7,0)*(1-H26/100)</f>
        <v>0</v>
      </c>
      <c r="I29" s="513" t="n">
        <f aca="false">VLOOKUP(I7,'(Betriebsstoff- &amp; Anlagendaten)'!$B5:$H23,7,0)*(1-I26/100)</f>
        <v>0</v>
      </c>
      <c r="J29" s="496"/>
      <c r="K29" s="514"/>
      <c r="L29" s="479"/>
      <c r="M29" s="479"/>
      <c r="N29" s="513" t="n">
        <f aca="false">VLOOKUP(N7,'(Betriebsstoff- &amp; Anlagendaten)'!$B5:$H23,7,0)*(1-N26/100)</f>
        <v>0</v>
      </c>
      <c r="O29" s="513" t="n">
        <f aca="false">VLOOKUP(O7,'(Betriebsstoff- &amp; Anlagendaten)'!$B5:$H23,7,0)*(1-O26/100)</f>
        <v>0</v>
      </c>
      <c r="P29" s="513" t="n">
        <f aca="false">VLOOKUP(P7,'(Betriebsstoff- &amp; Anlagendaten)'!$B5:$H23,7,0)*(1-P26/100)</f>
        <v>0</v>
      </c>
      <c r="Q29" s="513" t="n">
        <f aca="false">VLOOKUP(Q7,'(Betriebsstoff- &amp; Anlagendaten)'!$B5:$H23,7,0)*(1-Q26/100)</f>
        <v>0</v>
      </c>
      <c r="R29" s="496"/>
      <c r="S29" s="497"/>
      <c r="T29" s="496"/>
      <c r="U29" s="515" t="n">
        <f aca="false">'(Betriebsstoff- &amp; Anlagendaten)'!E106</f>
        <v>1.1</v>
      </c>
      <c r="V29" s="516" t="n">
        <f aca="false">VLOOKUP(V7,'(Betriebsstoff- &amp; Anlagendaten)'!$B5:$H16,7,0)</f>
        <v>0.5</v>
      </c>
      <c r="W29" s="516" t="n">
        <f aca="false">VLOOKUP(W7,'(Betriebsstoff- &amp; Anlagendaten)'!$B5:$H16,7,0)</f>
        <v>1.1</v>
      </c>
      <c r="X29" s="516" t="n">
        <f aca="false">VLOOKUP(X7,'(Betriebsstoff- &amp; Anlagendaten)'!$B5:$H16,7,0)</f>
        <v>1.1</v>
      </c>
      <c r="Y29" s="516" t="n">
        <f aca="false">VLOOKUP(Y7,'(Betriebsstoff- &amp; Anlagendaten)'!$B5:$H16,7,0)</f>
        <v>1.1</v>
      </c>
      <c r="Z29" s="516" t="n">
        <f aca="false">VLOOKUP(Z7,'(Betriebsstoff- &amp; Anlagendaten)'!$B5:$H16,7,0)</f>
        <v>1.1</v>
      </c>
      <c r="AA29" s="516" t="n">
        <f aca="false">VLOOKUP(AA7,'(Betriebsstoff- &amp; Anlagendaten)'!$B5:$H16,7,0)</f>
        <v>0.2</v>
      </c>
      <c r="AB29" s="516" t="n">
        <f aca="false">VLOOKUP(AB7,'(Betriebsstoff- &amp; Anlagendaten)'!$B5:$H16,7,0)</f>
        <v>0.2</v>
      </c>
      <c r="AC29" s="516" t="n">
        <f aca="false">VLOOKUP(AC7,'(Betriebsstoff- &amp; Anlagendaten)'!$B5:$H16,7,0)</f>
        <v>0.2</v>
      </c>
      <c r="AD29" s="516" t="n">
        <f aca="false">VLOOKUP(AD7,'(Betriebsstoff- &amp; Anlagendaten)'!$B5:$H16,7,0)</f>
        <v>1.8</v>
      </c>
      <c r="AE29" s="516" t="e">
        <f aca="false">VLOOKUP(AE7,'(Betriebsstoff- &amp; Anlagendaten)'!$B5:$H16,7,0)</f>
        <v>#N/A</v>
      </c>
      <c r="AF29" s="516" t="e">
        <f aca="false">VLOOKUP(AF7,'(Betriebsstoff- &amp; Anlagendaten)'!$B5:$H16,7,0)</f>
        <v>#N/A</v>
      </c>
      <c r="AG29" s="516" t="e">
        <f aca="false">VLOOKUP(AG7,'(Betriebsstoff- &amp; Anlagendaten)'!$B5:$H16,7,0)</f>
        <v>#N/A</v>
      </c>
      <c r="AH29" s="516" t="e">
        <f aca="false">VLOOKUP(AH7,'(Betriebsstoff- &amp; Anlagendaten)'!$B5:$H16,7,0)</f>
        <v>#N/A</v>
      </c>
      <c r="AI29" s="516" t="n">
        <f aca="false">VLOOKUP(AI7,'(Betriebsstoff- &amp; Anlagendaten)'!$B5:$H16,7,0)</f>
        <v>0</v>
      </c>
      <c r="AJ29" s="516" t="n">
        <f aca="false">VLOOKUP(AJ7,'(Betriebsstoff- &amp; Anlagendaten)'!$B5:$H16,7,0)</f>
        <v>1.1</v>
      </c>
      <c r="AK29" s="516" t="e">
        <f aca="false">VLOOKUP(AK7,'(Betriebsstoff- &amp; Anlagendaten)'!$B5:$H16,7,0)</f>
        <v>#N/A</v>
      </c>
      <c r="AL29" s="516" t="e">
        <f aca="false">VLOOKUP(AL7,'(Betriebsstoff- &amp; Anlagendaten)'!$B5:$H16,7,0)</f>
        <v>#N/A</v>
      </c>
      <c r="AM29" s="516" t="e">
        <f aca="false">VLOOKUP(AM7,'(Betriebsstoff- &amp; Anlagendaten)'!$B5:$H16,7,0)</f>
        <v>#N/A</v>
      </c>
      <c r="AN29" s="516" t="e">
        <f aca="false">VLOOKUP(AN7,'(Betriebsstoff- &amp; Anlagendaten)'!$B5:$H16,7,0)</f>
        <v>#N/A</v>
      </c>
    </row>
    <row r="30" customFormat="false" ht="18" hidden="false" customHeight="true" outlineLevel="0" collapsed="false">
      <c r="A30" s="5"/>
      <c r="B30" s="464" t="s">
        <v>206</v>
      </c>
      <c r="C30" s="476" t="s">
        <v>207</v>
      </c>
      <c r="D30" s="486"/>
      <c r="E30" s="389"/>
      <c r="F30" s="518" t="n">
        <f aca="false">(VLOOKUP(F7,'(Betriebsstoff- &amp; Anlagendaten)'!$B5:$J23,7,0))*F22</f>
        <v>0</v>
      </c>
      <c r="G30" s="518" t="n">
        <f aca="false">(VLOOKUP(G7,'(Betriebsstoff- &amp; Anlagendaten)'!$B5:$J23,7,0))*G22</f>
        <v>0</v>
      </c>
      <c r="H30" s="518" t="n">
        <f aca="false">(VLOOKUP(H7,'(Betriebsstoff- &amp; Anlagendaten)'!$B5:$J23,7,0))*H22</f>
        <v>0</v>
      </c>
      <c r="I30" s="518" t="n">
        <f aca="false">(VLOOKUP(I7,'(Betriebsstoff- &amp; Anlagendaten)'!$B5:$J23,7,0))*I22</f>
        <v>0</v>
      </c>
      <c r="J30" s="519"/>
      <c r="K30" s="487" t="n">
        <f aca="false">SUM(F30:I30)</f>
        <v>0</v>
      </c>
      <c r="L30" s="479"/>
      <c r="M30" s="479"/>
      <c r="N30" s="518" t="n">
        <f aca="false">(VLOOKUP(N7,'(Betriebsstoff- &amp; Anlagendaten)'!$B5:$J23,7,0))*N22</f>
        <v>0</v>
      </c>
      <c r="O30" s="518" t="n">
        <f aca="false">(VLOOKUP(O7,'(Betriebsstoff- &amp; Anlagendaten)'!$B5:$J23,7,0))*O22</f>
        <v>0</v>
      </c>
      <c r="P30" s="518" t="n">
        <f aca="false">(VLOOKUP(P7,'(Betriebsstoff- &amp; Anlagendaten)'!$B5:$J23,7,0))*P22</f>
        <v>0</v>
      </c>
      <c r="Q30" s="518" t="n">
        <f aca="false">(VLOOKUP(Q7,'(Betriebsstoff- &amp; Anlagendaten)'!$B5:$J23,7,0))*Q22</f>
        <v>0</v>
      </c>
      <c r="R30" s="519"/>
      <c r="S30" s="429" t="n">
        <f aca="false">SUM(N30:Q30)</f>
        <v>0</v>
      </c>
      <c r="T30" s="519"/>
      <c r="U30" s="520" t="n">
        <f aca="false">U22*U29</f>
        <v>0</v>
      </c>
      <c r="V30" s="520" t="n">
        <f aca="false">(VLOOKUP(V7,'(Betriebsstoff- &amp; Anlagendaten)'!$B5:$H16,7,0))*V22</f>
        <v>0</v>
      </c>
      <c r="W30" s="520" t="n">
        <f aca="false">(VLOOKUP(W7,'(Betriebsstoff- &amp; Anlagendaten)'!$B5:$H16,7,0))*W22</f>
        <v>0</v>
      </c>
      <c r="X30" s="520" t="n">
        <f aca="false">(VLOOKUP(X7,'(Betriebsstoff- &amp; Anlagendaten)'!$B5:$H16,7,0))*X22</f>
        <v>0</v>
      </c>
      <c r="Y30" s="520" t="n">
        <f aca="false">(VLOOKUP(Y7,'(Betriebsstoff- &amp; Anlagendaten)'!$B5:$H16,7,0))*Y22</f>
        <v>0</v>
      </c>
      <c r="Z30" s="520" t="n">
        <f aca="false">(VLOOKUP(Z7,'(Betriebsstoff- &amp; Anlagendaten)'!$B5:$H16,7,0))*Z22</f>
        <v>0</v>
      </c>
      <c r="AA30" s="520" t="n">
        <f aca="false">(VLOOKUP(AA7,'(Betriebsstoff- &amp; Anlagendaten)'!$B5:$H16,7,0))*AA22</f>
        <v>0</v>
      </c>
      <c r="AB30" s="520" t="n">
        <f aca="false">(VLOOKUP(AB7,'(Betriebsstoff- &amp; Anlagendaten)'!$B5:$H16,7,0))*AB22</f>
        <v>0</v>
      </c>
      <c r="AC30" s="520" t="n">
        <f aca="false">(VLOOKUP(AC7,'(Betriebsstoff- &amp; Anlagendaten)'!$B5:$H16,7,0))*AC22</f>
        <v>0</v>
      </c>
      <c r="AD30" s="520" t="n">
        <f aca="false">(VLOOKUP(AD7,'(Betriebsstoff- &amp; Anlagendaten)'!$B5:$H16,7,0))*AD22</f>
        <v>0</v>
      </c>
      <c r="AE30" s="520" t="e">
        <f aca="false">(VLOOKUP(AE7,'(Betriebsstoff- &amp; Anlagendaten)'!$B5:$H16,7,0))*AE22</f>
        <v>#N/A</v>
      </c>
      <c r="AF30" s="520" t="e">
        <f aca="false">(VLOOKUP(AF7,'(Betriebsstoff- &amp; Anlagendaten)'!$B5:$H16,7,0))*AF22</f>
        <v>#N/A</v>
      </c>
      <c r="AG30" s="520" t="e">
        <f aca="false">(VLOOKUP(AG7,'(Betriebsstoff- &amp; Anlagendaten)'!$B5:$H16,7,0))*AG22</f>
        <v>#N/A</v>
      </c>
      <c r="AH30" s="520" t="e">
        <f aca="false">(VLOOKUP(AH7,'(Betriebsstoff- &amp; Anlagendaten)'!$B5:$H16,7,0))*AH22</f>
        <v>#N/A</v>
      </c>
      <c r="AI30" s="520" t="n">
        <f aca="false">(VLOOKUP(AI7,'(Betriebsstoff- &amp; Anlagendaten)'!$B5:$H16,7,0))*AI22</f>
        <v>0</v>
      </c>
      <c r="AJ30" s="520" t="n">
        <f aca="false">(VLOOKUP(AJ7,'(Betriebsstoff- &amp; Anlagendaten)'!$B5:$H16,7,0))*AJ22</f>
        <v>0</v>
      </c>
      <c r="AK30" s="520" t="e">
        <f aca="false">(VLOOKUP(AK7,'(Betriebsstoff- &amp; Anlagendaten)'!$B5:$H16,7,0))*AK22</f>
        <v>#N/A</v>
      </c>
      <c r="AL30" s="520" t="e">
        <f aca="false">(VLOOKUP(AL7,'(Betriebsstoff- &amp; Anlagendaten)'!$B5:$H16,7,0))*AL22</f>
        <v>#N/A</v>
      </c>
      <c r="AM30" s="520" t="e">
        <f aca="false">(VLOOKUP(AM7,'(Betriebsstoff- &amp; Anlagendaten)'!$B5:$H16,7,0))*AM22</f>
        <v>#N/A</v>
      </c>
      <c r="AN30" s="520" t="e">
        <f aca="false">(VLOOKUP(AN7,'(Betriebsstoff- &amp; Anlagendaten)'!$B5:$H16,7,0))*AN22</f>
        <v>#N/A</v>
      </c>
    </row>
    <row r="31" s="469" customFormat="true" ht="18" hidden="false" customHeight="true" outlineLevel="0" collapsed="false">
      <c r="A31" s="463"/>
      <c r="B31" s="521" t="s">
        <v>208</v>
      </c>
      <c r="C31" s="522" t="s">
        <v>209</v>
      </c>
      <c r="D31" s="523"/>
      <c r="E31" s="524"/>
      <c r="F31" s="525" t="n">
        <f aca="false">IF('2c. Ergänzungen KSA'!D31="",VLOOKUP(F7,'(Betriebsstoff- &amp; Anlagendaten)'!$B$6:$J$23,9,0)*(1-F26/100),'2c. Ergänzungen KSA'!D31)</f>
        <v>0</v>
      </c>
      <c r="G31" s="525" t="n">
        <f aca="false">IF('2c. Ergänzungen KSA'!D51="",VLOOKUP(G7,'(Betriebsstoff- &amp; Anlagendaten)'!$B$6:$J$23,9,0)*(1-G26/100),'2c. Ergänzungen KSA'!D51)</f>
        <v>0</v>
      </c>
      <c r="H31" s="525" t="n">
        <f aca="false">IF('2c. Ergänzungen KSA'!D71="",VLOOKUP(H7,'(Betriebsstoff- &amp; Anlagendaten)'!$B$6:$J$23,9,0)*(1-H26/100),'2c. Ergänzungen KSA'!D71)</f>
        <v>0</v>
      </c>
      <c r="I31" s="525" t="n">
        <f aca="false">IF('2c. Ergänzungen KSA'!D91="",VLOOKUP(I7,'(Betriebsstoff- &amp; Anlagendaten)'!$B$6:$J$23,9,0)*(1-I26/100),'2c. Ergänzungen KSA'!D91)</f>
        <v>0</v>
      </c>
      <c r="J31" s="519"/>
      <c r="K31" s="514" t="n">
        <f aca="false">(F31*F25+G31*G25+H31*H25+I31*I25)/100</f>
        <v>0</v>
      </c>
      <c r="L31" s="514"/>
      <c r="M31" s="526"/>
      <c r="N31" s="525" t="n">
        <f aca="false">IF('2c. Ergänzungen KSA'!I31="",VLOOKUP(N7,'(Betriebsstoff- &amp; Anlagendaten)'!$B$6:$J$23,9,0)*(1-N26/100),'2c. Ergänzungen KSA'!I31)</f>
        <v>0</v>
      </c>
      <c r="O31" s="525" t="n">
        <f aca="false">IF('2c. Ergänzungen KSA'!I51="",VLOOKUP(O7,'(Betriebsstoff- &amp; Anlagendaten)'!$B$6:$J$23,9,0)*(1-O26/100),'2c. Ergänzungen KSA'!I51)</f>
        <v>0</v>
      </c>
      <c r="P31" s="525" t="n">
        <f aca="false">IF('2c. Ergänzungen KSA'!I71="",VLOOKUP(P7,'(Betriebsstoff- &amp; Anlagendaten)'!$B$6:$J$23,9,0)*(1-P26/100),'2c. Ergänzungen KSA'!I71)</f>
        <v>0</v>
      </c>
      <c r="Q31" s="525" t="n">
        <f aca="false">IF('2c. Ergänzungen KSA'!I91="",VLOOKUP(Q7,'(Betriebsstoff- &amp; Anlagendaten)'!$B$6:$J$23,9,0)*(1-Q26/100),'2c. Ergänzungen KSA'!I91)</f>
        <v>0</v>
      </c>
      <c r="R31" s="526"/>
      <c r="S31" s="514" t="n">
        <f aca="false">(N31*N25+O31*O25+P31*P25+Q31*Q25)/100</f>
        <v>0</v>
      </c>
      <c r="T31" s="526"/>
      <c r="U31" s="527" t="n">
        <f aca="false">'(Betriebsstoff- &amp; Anlagendaten)'!C111</f>
        <v>19</v>
      </c>
      <c r="V31" s="528" t="n">
        <f aca="false">VLOOKUP(V7,'(Betriebsstoff- &amp; Anlagendaten)'!$B6:$J23,9,0)</f>
        <v>140</v>
      </c>
      <c r="W31" s="528" t="n">
        <f aca="false">VLOOKUP(W7,'(Betriebsstoff- &amp; Anlagendaten)'!$B6:$J23,9,0)</f>
        <v>240</v>
      </c>
      <c r="X31" s="528" t="n">
        <f aca="false">VLOOKUP(X7,'(Betriebsstoff- &amp; Anlagendaten)'!$B6:$J23,9,0)</f>
        <v>240</v>
      </c>
      <c r="Y31" s="528" t="n">
        <f aca="false">VLOOKUP(Y7,'(Betriebsstoff- &amp; Anlagendaten)'!$B6:$J23,9,0)</f>
        <v>310</v>
      </c>
      <c r="Z31" s="528" t="n">
        <f aca="false">VLOOKUP(Z7,'(Betriebsstoff- &amp; Anlagendaten)'!$B6:$J23,9,0)</f>
        <v>310</v>
      </c>
      <c r="AA31" s="528" t="n">
        <f aca="false">VLOOKUP(AA7,'(Betriebsstoff- &amp; Anlagendaten)'!$B6:$J23,9,0)</f>
        <v>20</v>
      </c>
      <c r="AB31" s="528" t="n">
        <f aca="false">VLOOKUP(AB7,'(Betriebsstoff- &amp; Anlagendaten)'!$B6:$J23,9,0)</f>
        <v>20</v>
      </c>
      <c r="AC31" s="528" t="n">
        <f aca="false">VLOOKUP(AC7,'(Betriebsstoff- &amp; Anlagendaten)'!$B6:$J23,9,0)</f>
        <v>20</v>
      </c>
      <c r="AD31" s="528" t="n">
        <f aca="false">VLOOKUP(AD7,'(Betriebsstoff- &amp; Anlagendaten)'!$B6:$J23,9,0)</f>
        <v>434</v>
      </c>
      <c r="AE31" s="528" t="n">
        <f aca="false">VLOOKUP(AE7,'(Betriebsstoff- &amp; Anlagendaten)'!$B6:$J23,9,0)</f>
        <v>434</v>
      </c>
      <c r="AF31" s="528" t="n">
        <f aca="false">VLOOKUP(AF7,'(Betriebsstoff- &amp; Anlagendaten)'!$B6:$J23,9,0)</f>
        <v>434</v>
      </c>
      <c r="AG31" s="528" t="n">
        <f aca="false">VLOOKUP(AG7,'(Betriebsstoff- &amp; Anlagendaten)'!$B6:$J23,9,0)</f>
        <v>434</v>
      </c>
      <c r="AH31" s="528" t="n">
        <f aca="false">VLOOKUP(AH7,'(Betriebsstoff- &amp; Anlagendaten)'!$B6:$J23,9,0)</f>
        <v>434</v>
      </c>
      <c r="AI31" s="528" t="n">
        <f aca="false">VLOOKUP(AI7,'(Betriebsstoff- &amp; Anlagendaten)'!$B6:$J23,9,0)</f>
        <v>0</v>
      </c>
      <c r="AJ31" s="528" t="n">
        <f aca="false">VLOOKUP(AJ7,'(Betriebsstoff- &amp; Anlagendaten)'!$B6:$J23,9,0)</f>
        <v>240</v>
      </c>
      <c r="AK31" s="528" t="n">
        <f aca="false">VLOOKUP(AK7,'(Betriebsstoff- &amp; Anlagendaten)'!$B6:$J23,9,0)</f>
        <v>434</v>
      </c>
      <c r="AL31" s="528" t="e">
        <f aca="false">VLOOKUP(AL7,'(Betriebsstoff- &amp; Anlagendaten)'!$B6:$J23,9,0)</f>
        <v>#N/A</v>
      </c>
      <c r="AM31" s="528" t="e">
        <f aca="false">VLOOKUP(AM7,'(Betriebsstoff- &amp; Anlagendaten)'!$B6:$J23,9,0)</f>
        <v>#N/A</v>
      </c>
      <c r="AN31" s="528" t="e">
        <f aca="false">VLOOKUP(AN7,'(Betriebsstoff- &amp; Anlagendaten)'!$B6:$J23,9,0)</f>
        <v>#N/A</v>
      </c>
    </row>
    <row r="32" customFormat="false" ht="18" hidden="false" customHeight="true" outlineLevel="0" collapsed="false">
      <c r="A32" s="5"/>
      <c r="B32" s="464" t="s">
        <v>210</v>
      </c>
      <c r="C32" s="529" t="s">
        <v>211</v>
      </c>
      <c r="D32" s="486"/>
      <c r="E32" s="530"/>
      <c r="F32" s="518" t="n">
        <f aca="false">F22*F31</f>
        <v>0</v>
      </c>
      <c r="G32" s="518" t="n">
        <f aca="false">G22*G31</f>
        <v>0</v>
      </c>
      <c r="H32" s="518" t="n">
        <f aca="false">H22*H31</f>
        <v>0</v>
      </c>
      <c r="I32" s="518" t="n">
        <f aca="false">I22*I31</f>
        <v>0</v>
      </c>
      <c r="J32" s="519"/>
      <c r="K32" s="487" t="n">
        <f aca="false">SUM(F32:I32)</f>
        <v>0</v>
      </c>
      <c r="L32" s="479"/>
      <c r="M32" s="519"/>
      <c r="N32" s="518" t="n">
        <f aca="false">N22*N31</f>
        <v>0</v>
      </c>
      <c r="O32" s="518" t="n">
        <f aca="false">O22*O31</f>
        <v>0</v>
      </c>
      <c r="P32" s="518" t="n">
        <f aca="false">P22*P31</f>
        <v>0</v>
      </c>
      <c r="Q32" s="518" t="n">
        <f aca="false">Q22*Q31</f>
        <v>0</v>
      </c>
      <c r="R32" s="519"/>
      <c r="S32" s="429" t="n">
        <f aca="false">SUM(N32:Q32)</f>
        <v>0</v>
      </c>
      <c r="T32" s="531"/>
      <c r="U32" s="532" t="n">
        <f aca="false">U31*U23</f>
        <v>0</v>
      </c>
      <c r="V32" s="533" t="n">
        <f aca="false">V22*V31</f>
        <v>0</v>
      </c>
      <c r="W32" s="533" t="n">
        <f aca="false">W22*W31</f>
        <v>0</v>
      </c>
      <c r="X32" s="533" t="n">
        <f aca="false">X22*X31</f>
        <v>0</v>
      </c>
      <c r="Y32" s="533" t="n">
        <f aca="false">Y22*Y31</f>
        <v>0</v>
      </c>
      <c r="Z32" s="533" t="n">
        <f aca="false">Z22*Z31</f>
        <v>0</v>
      </c>
      <c r="AA32" s="533" t="n">
        <f aca="false">AA22*AA31</f>
        <v>0</v>
      </c>
      <c r="AB32" s="533" t="n">
        <f aca="false">AB22*AB31</f>
        <v>0</v>
      </c>
      <c r="AC32" s="533" t="n">
        <f aca="false">AC22*AC31</f>
        <v>0</v>
      </c>
      <c r="AD32" s="533" t="n">
        <f aca="false">AD22*AD31</f>
        <v>0</v>
      </c>
      <c r="AE32" s="533" t="n">
        <f aca="false">AE22*AE31</f>
        <v>0</v>
      </c>
      <c r="AF32" s="533" t="n">
        <f aca="false">AF22*AF31</f>
        <v>0</v>
      </c>
      <c r="AG32" s="533" t="n">
        <f aca="false">AG22*AG31</f>
        <v>0</v>
      </c>
      <c r="AH32" s="533" t="n">
        <f aca="false">AH22*AH31</f>
        <v>0</v>
      </c>
      <c r="AI32" s="533" t="n">
        <f aca="false">AI22*AI31</f>
        <v>0</v>
      </c>
      <c r="AJ32" s="533" t="n">
        <f aca="false">AJ22*AJ31</f>
        <v>0</v>
      </c>
      <c r="AK32" s="533" t="n">
        <f aca="false">AK22*AK31</f>
        <v>0</v>
      </c>
      <c r="AL32" s="533" t="e">
        <f aca="false">AL22*AL31</f>
        <v>#N/A</v>
      </c>
      <c r="AM32" s="533" t="e">
        <f aca="false">AM22*AM31</f>
        <v>#N/A</v>
      </c>
      <c r="AN32" s="533" t="e">
        <f aca="false">AN22*AN31</f>
        <v>#N/A</v>
      </c>
    </row>
    <row r="33" customFormat="false" ht="18" hidden="false" customHeight="true" outlineLevel="0" collapsed="false">
      <c r="A33" s="5"/>
      <c r="B33" s="464" t="s">
        <v>212</v>
      </c>
      <c r="C33" s="529" t="s">
        <v>213</v>
      </c>
      <c r="D33" s="486"/>
      <c r="E33" s="530"/>
      <c r="F33" s="518" t="n">
        <f aca="false">VLOOKUP(F7,'(Betriebsstoff- &amp; Anlagendaten)'!$B$5:$K$23,10,0)</f>
        <v>0</v>
      </c>
      <c r="G33" s="518" t="n">
        <f aca="false">VLOOKUP(G7,'(Betriebsstoff- &amp; Anlagendaten)'!$B$5:$K$23,10,0)</f>
        <v>0</v>
      </c>
      <c r="H33" s="518" t="n">
        <f aca="false">VLOOKUP(H7,'(Betriebsstoff- &amp; Anlagendaten)'!$B$5:$K$23,10,0)</f>
        <v>0</v>
      </c>
      <c r="I33" s="518" t="n">
        <f aca="false">VLOOKUP(I7,'(Betriebsstoff- &amp; Anlagendaten)'!$B$5:$K$23,10,0)</f>
        <v>0</v>
      </c>
      <c r="J33" s="519"/>
      <c r="K33" s="487"/>
      <c r="L33" s="479"/>
      <c r="M33" s="519"/>
      <c r="N33" s="518" t="n">
        <f aca="false">VLOOKUP(N7,'(Betriebsstoff- &amp; Anlagendaten)'!$B$5:$K$23,10,0)</f>
        <v>0</v>
      </c>
      <c r="O33" s="518" t="n">
        <f aca="false">VLOOKUP(O7,'(Betriebsstoff- &amp; Anlagendaten)'!$B$5:$K$23,10,0)</f>
        <v>0</v>
      </c>
      <c r="P33" s="518" t="n">
        <f aca="false">VLOOKUP(P7,'(Betriebsstoff- &amp; Anlagendaten)'!$B$5:$K$23,10,0)</f>
        <v>0</v>
      </c>
      <c r="Q33" s="518" t="n">
        <f aca="false">VLOOKUP(Q7,'(Betriebsstoff- &amp; Anlagendaten)'!$B$5:$K$23,10,0)</f>
        <v>0</v>
      </c>
      <c r="R33" s="519"/>
      <c r="S33" s="429"/>
      <c r="T33" s="531"/>
      <c r="U33" s="518" t="n">
        <f aca="false">VLOOKUP(U7,'(Betriebsstoff- &amp; Anlagendaten)'!$B$5:$K$23,10,0)</f>
        <v>0</v>
      </c>
      <c r="V33" s="518" t="n">
        <f aca="false">VLOOKUP(V7,'(Betriebsstoff- &amp; Anlagendaten)'!$B$5:$K$23,10,0)</f>
        <v>1</v>
      </c>
      <c r="W33" s="518" t="n">
        <f aca="false">VLOOKUP(W7,'(Betriebsstoff- &amp; Anlagendaten)'!$B$5:$K$23,10,0)</f>
        <v>1</v>
      </c>
      <c r="X33" s="518" t="n">
        <f aca="false">VLOOKUP(X7,'(Betriebsstoff- &amp; Anlagendaten)'!$B$5:$K$23,10,0)</f>
        <v>1</v>
      </c>
      <c r="Y33" s="518" t="n">
        <f aca="false">VLOOKUP(Y7,'(Betriebsstoff- &amp; Anlagendaten)'!$B$5:$K$23,10,0)</f>
        <v>1</v>
      </c>
      <c r="Z33" s="518" t="n">
        <f aca="false">VLOOKUP(Z7,'(Betriebsstoff- &amp; Anlagendaten)'!$B$5:$K$23,10,0)</f>
        <v>1</v>
      </c>
      <c r="AA33" s="518" t="n">
        <f aca="false">VLOOKUP(AA7,'(Betriebsstoff- &amp; Anlagendaten)'!$B$5:$K$23,10,0)</f>
        <v>0</v>
      </c>
      <c r="AB33" s="518" t="n">
        <f aca="false">VLOOKUP(AB7,'(Betriebsstoff- &amp; Anlagendaten)'!$B$5:$K$23,10,0)</f>
        <v>0</v>
      </c>
      <c r="AC33" s="518" t="n">
        <f aca="false">VLOOKUP(AC7,'(Betriebsstoff- &amp; Anlagendaten)'!$B$5:$K$23,10,0)</f>
        <v>0</v>
      </c>
      <c r="AD33" s="518" t="n">
        <f aca="false">VLOOKUP(AD7,'(Betriebsstoff- &amp; Anlagendaten)'!$B$5:$K$23,10,0)</f>
        <v>1</v>
      </c>
      <c r="AE33" s="518" t="n">
        <f aca="false">VLOOKUP(AE7,'(Betriebsstoff- &amp; Anlagendaten)'!$B$5:$K$23,10,0)</f>
        <v>0</v>
      </c>
      <c r="AF33" s="518" t="n">
        <f aca="false">VLOOKUP(AF7,'(Betriebsstoff- &amp; Anlagendaten)'!$B$5:$K$23,10,0)</f>
        <v>0</v>
      </c>
      <c r="AG33" s="518" t="n">
        <f aca="false">VLOOKUP(AG7,'(Betriebsstoff- &amp; Anlagendaten)'!$B$5:$K$23,10,0)</f>
        <v>0</v>
      </c>
      <c r="AH33" s="518" t="n">
        <f aca="false">VLOOKUP(AH7,'(Betriebsstoff- &amp; Anlagendaten)'!$B$5:$K$23,10,0)</f>
        <v>0</v>
      </c>
      <c r="AI33" s="518" t="n">
        <f aca="false">VLOOKUP(AI7,'(Betriebsstoff- &amp; Anlagendaten)'!$B$5:$K$23,10,0)</f>
        <v>0</v>
      </c>
      <c r="AJ33" s="518" t="n">
        <f aca="false">VLOOKUP(AJ7,'(Betriebsstoff- &amp; Anlagendaten)'!$B$5:$K$23,10,0)</f>
        <v>1</v>
      </c>
      <c r="AK33" s="518" t="n">
        <f aca="false">VLOOKUP(AK7,'(Betriebsstoff- &amp; Anlagendaten)'!$B$5:$K$23,10,0)</f>
        <v>0</v>
      </c>
      <c r="AL33" s="518" t="e">
        <f aca="false">VLOOKUP(AL7,'(Betriebsstoff- &amp; Anlagendaten)'!$B$5:$K$23,10,0)</f>
        <v>#N/A</v>
      </c>
      <c r="AM33" s="518" t="e">
        <f aca="false">VLOOKUP(AM7,'(Betriebsstoff- &amp; Anlagendaten)'!$B$5:$K$23,10,0)</f>
        <v>#N/A</v>
      </c>
      <c r="AN33" s="518" t="e">
        <f aca="false">VLOOKUP(AN7,'(Betriebsstoff- &amp; Anlagendaten)'!$B$5:$K$23,10,0)</f>
        <v>#N/A</v>
      </c>
    </row>
    <row r="34" s="506" customFormat="true" ht="18" hidden="false" customHeight="true" outlineLevel="0" collapsed="false">
      <c r="A34" s="39"/>
      <c r="B34" s="501" t="s">
        <v>214</v>
      </c>
      <c r="C34" s="534" t="s">
        <v>57</v>
      </c>
      <c r="D34" s="486"/>
      <c r="E34" s="503"/>
      <c r="F34" s="504" t="n">
        <f aca="false">IF(F33=0,0,IF(F7='(Betriebsstoff- &amp; Anlagendaten)'!$B$18,0,F304))</f>
        <v>0</v>
      </c>
      <c r="G34" s="504" t="n">
        <f aca="false">IF(G33=0,0,IF(G7='(Betriebsstoff- &amp; Anlagendaten)'!$B$18,0,G304))</f>
        <v>0</v>
      </c>
      <c r="H34" s="504" t="n">
        <f aca="false">IF(H33=0,0,IF(H7='(Betriebsstoff- &amp; Anlagendaten)'!$B$18,0,H304))</f>
        <v>0</v>
      </c>
      <c r="I34" s="504" t="n">
        <f aca="false">IF(I33=0,0,IF(I7='(Betriebsstoff- &amp; Anlagendaten)'!$B$18,0,I304))</f>
        <v>0</v>
      </c>
      <c r="J34" s="488"/>
      <c r="K34" s="504" t="n">
        <f aca="false">SUM(F34:I34)</f>
        <v>0</v>
      </c>
      <c r="L34" s="488"/>
      <c r="M34" s="488"/>
      <c r="N34" s="504" t="n">
        <f aca="false">IF(N33=0,0,IF(N7='(Betriebsstoff- &amp; Anlagendaten)'!$B$18,0,N304))</f>
        <v>0</v>
      </c>
      <c r="O34" s="504" t="n">
        <f aca="false">IF(O33=0,0,IF(O7='(Betriebsstoff- &amp; Anlagendaten)'!$B$18,0,O304))</f>
        <v>0</v>
      </c>
      <c r="P34" s="504" t="n">
        <f aca="false">IF(P33=0,0,IF(P7='(Betriebsstoff- &amp; Anlagendaten)'!$B$18,0,P304))</f>
        <v>0</v>
      </c>
      <c r="Q34" s="504" t="n">
        <f aca="false">IF(Q33=0,0,IF(Q7='(Betriebsstoff- &amp; Anlagendaten)'!$B$18,0,Q304))</f>
        <v>0</v>
      </c>
      <c r="R34" s="488"/>
      <c r="S34" s="505" t="n">
        <f aca="false">SUM(N34:Q34)</f>
        <v>0</v>
      </c>
      <c r="T34" s="488"/>
      <c r="U34" s="504" t="n">
        <f aca="false">IF(U33=0,0,IF(U7='(Betriebsstoff- &amp; Anlagendaten)'!$B$18,0,U304))</f>
        <v>0</v>
      </c>
      <c r="V34" s="504" t="n">
        <f aca="false">IF(V33=0,0,IF(V7='(Betriebsstoff- &amp; Anlagendaten)'!$B$18,0,V304))</f>
        <v>0</v>
      </c>
      <c r="W34" s="504" t="n">
        <f aca="false">IF(W33=0,0,IF(W7='(Betriebsstoff- &amp; Anlagendaten)'!$B$18,0,W304))</f>
        <v>0</v>
      </c>
      <c r="X34" s="504" t="n">
        <f aca="false">IF(X33=0,0,IF(X7='(Betriebsstoff- &amp; Anlagendaten)'!$B$18,0,X304))</f>
        <v>0</v>
      </c>
      <c r="Y34" s="504" t="n">
        <f aca="false">IF(Y33=0,0,IF(Y7='(Betriebsstoff- &amp; Anlagendaten)'!$B$18,0,Y304))</f>
        <v>0</v>
      </c>
      <c r="Z34" s="504" t="n">
        <f aca="false">IF(Z33=0,0,IF(Z7='(Betriebsstoff- &amp; Anlagendaten)'!$B$18,0,Z304))</f>
        <v>0</v>
      </c>
      <c r="AA34" s="504" t="n">
        <f aca="false">IF(AA33=0,0,IF(AA7='(Betriebsstoff- &amp; Anlagendaten)'!$B$18,0,AA304))</f>
        <v>0</v>
      </c>
      <c r="AB34" s="504" t="n">
        <f aca="false">IF(AB33=0,0,IF(AB7='(Betriebsstoff- &amp; Anlagendaten)'!$B$18,0,AB304))</f>
        <v>0</v>
      </c>
      <c r="AC34" s="504" t="n">
        <f aca="false">IF(AC33=0,0,IF(AC7='(Betriebsstoff- &amp; Anlagendaten)'!$B$18,0,AC304))</f>
        <v>0</v>
      </c>
      <c r="AD34" s="504" t="n">
        <f aca="false">IF(AD33=0,0,IF(AD7='(Betriebsstoff- &amp; Anlagendaten)'!$B$18,0,AD304))</f>
        <v>0</v>
      </c>
      <c r="AE34" s="504" t="n">
        <f aca="false">IF(AE33=0,0,IF(AE7='(Betriebsstoff- &amp; Anlagendaten)'!$B$18,0,AE304))</f>
        <v>0</v>
      </c>
      <c r="AF34" s="504" t="n">
        <f aca="false">IF(AF33=0,0,IF(AF7='(Betriebsstoff- &amp; Anlagendaten)'!$B$18,0,AF304))</f>
        <v>0</v>
      </c>
      <c r="AG34" s="504" t="n">
        <f aca="false">IF(AG33=0,0,IF(AG7='(Betriebsstoff- &amp; Anlagendaten)'!$B$18,0,AG304))</f>
        <v>0</v>
      </c>
      <c r="AH34" s="504" t="n">
        <f aca="false">IF(AH33=0,0,IF(AH7='(Betriebsstoff- &amp; Anlagendaten)'!$B$18,0,AH304))</f>
        <v>0</v>
      </c>
      <c r="AI34" s="504" t="n">
        <f aca="false">IF(AI33=0,0,IF(AI7='(Betriebsstoff- &amp; Anlagendaten)'!$B$18,0,AI304))</f>
        <v>0</v>
      </c>
      <c r="AJ34" s="504" t="n">
        <f aca="false">IF(AJ33=0,0,IF(AJ7='(Betriebsstoff- &amp; Anlagendaten)'!$B$18,0,AJ304))</f>
        <v>0</v>
      </c>
      <c r="AK34" s="504" t="n">
        <f aca="false">IF(AK33=0,0,IF(AK7='(Betriebsstoff- &amp; Anlagendaten)'!$B$18,0,AK304))</f>
        <v>0</v>
      </c>
      <c r="AL34" s="504" t="e">
        <f aca="false">IF(AL33=0,0,IF(AL7='(Betriebsstoff- &amp; Anlagendaten)'!$B$18,0,AL304))</f>
        <v>#N/A</v>
      </c>
      <c r="AM34" s="504" t="e">
        <f aca="false">IF(AM33=0,0,IF(AM7='(Betriebsstoff- &amp; Anlagendaten)'!$B$18,0,AM304))</f>
        <v>#N/A</v>
      </c>
      <c r="AN34" s="504" t="e">
        <f aca="false">IF(AN33=0,0,IF(AN7='(Betriebsstoff- &amp; Anlagendaten)'!$B$18,0,AN304))</f>
        <v>#N/A</v>
      </c>
    </row>
    <row r="35" s="469" customFormat="true" ht="18" hidden="false" customHeight="true" outlineLevel="0" collapsed="false">
      <c r="A35" s="463"/>
      <c r="B35" s="535" t="s">
        <v>215</v>
      </c>
      <c r="C35" s="522" t="s">
        <v>59</v>
      </c>
      <c r="D35" s="486"/>
      <c r="E35" s="524"/>
      <c r="F35" s="536" t="e">
        <f aca="false">F28/F22*100</f>
        <v>#DIV/0!</v>
      </c>
      <c r="G35" s="537" t="e">
        <f aca="false">G28/G22*100</f>
        <v>#DIV/0!</v>
      </c>
      <c r="H35" s="537" t="e">
        <f aca="false">H28/H22*100</f>
        <v>#DIV/0!</v>
      </c>
      <c r="I35" s="537" t="e">
        <f aca="false">I28/I22*100</f>
        <v>#DIV/0!</v>
      </c>
      <c r="J35" s="537"/>
      <c r="K35" s="537"/>
      <c r="L35" s="537"/>
      <c r="M35" s="537"/>
      <c r="N35" s="538" t="e">
        <f aca="false">N28/N22*100</f>
        <v>#DIV/0!</v>
      </c>
      <c r="O35" s="538" t="e">
        <f aca="false">O28/O22*100</f>
        <v>#DIV/0!</v>
      </c>
      <c r="P35" s="538" t="e">
        <f aca="false">P28/P22*100</f>
        <v>#DIV/0!</v>
      </c>
      <c r="Q35" s="538" t="e">
        <f aca="false">Q28/Q22*100</f>
        <v>#DIV/0!</v>
      </c>
      <c r="R35" s="537"/>
      <c r="S35" s="539"/>
      <c r="T35" s="537"/>
      <c r="U35" s="540" t="e">
        <f aca="false">U28/U22*100</f>
        <v>#DIV/0!</v>
      </c>
      <c r="V35" s="541" t="e">
        <f aca="false">V28/V22*100</f>
        <v>#DIV/0!</v>
      </c>
      <c r="W35" s="541" t="e">
        <f aca="false">W28/W22*100</f>
        <v>#DIV/0!</v>
      </c>
      <c r="X35" s="541" t="e">
        <f aca="false">X28/X22*100</f>
        <v>#DIV/0!</v>
      </c>
      <c r="Y35" s="541" t="e">
        <f aca="false">Y28/Y22*100</f>
        <v>#DIV/0!</v>
      </c>
      <c r="Z35" s="541" t="e">
        <f aca="false">Z28/Z22*100</f>
        <v>#DIV/0!</v>
      </c>
      <c r="AA35" s="541" t="e">
        <f aca="false">AA28/AA22*100</f>
        <v>#DIV/0!</v>
      </c>
      <c r="AB35" s="541" t="e">
        <f aca="false">AB28/AB22*100</f>
        <v>#DIV/0!</v>
      </c>
      <c r="AC35" s="541" t="e">
        <f aca="false">AC28/AC22*100</f>
        <v>#DIV/0!</v>
      </c>
      <c r="AD35" s="541" t="e">
        <f aca="false">AD28/AD22*100</f>
        <v>#DIV/0!</v>
      </c>
      <c r="AE35" s="541" t="e">
        <f aca="false">AE28/AE22*100</f>
        <v>#DIV/0!</v>
      </c>
      <c r="AF35" s="541" t="e">
        <f aca="false">AF28/AF22*100</f>
        <v>#DIV/0!</v>
      </c>
      <c r="AG35" s="541" t="e">
        <f aca="false">AG28/AG22*100</f>
        <v>#DIV/0!</v>
      </c>
      <c r="AH35" s="541" t="e">
        <f aca="false">AH28/AH22*100</f>
        <v>#DIV/0!</v>
      </c>
      <c r="AI35" s="541" t="e">
        <f aca="false">AI28/AI22*100</f>
        <v>#DIV/0!</v>
      </c>
      <c r="AJ35" s="541" t="e">
        <f aca="false">AJ28/AJ22*100</f>
        <v>#DIV/0!</v>
      </c>
      <c r="AK35" s="541" t="e">
        <f aca="false">AK28/AK22*100</f>
        <v>#DIV/0!</v>
      </c>
      <c r="AL35" s="541" t="e">
        <f aca="false">AL28/AL22*100</f>
        <v>#DIV/0!</v>
      </c>
      <c r="AM35" s="541" t="e">
        <f aca="false">AM28/AM22*100</f>
        <v>#DIV/0!</v>
      </c>
      <c r="AN35" s="541" t="e">
        <f aca="false">AN28/AN22*100</f>
        <v>#DIV/0!</v>
      </c>
    </row>
    <row r="36" s="506" customFormat="true" ht="18" hidden="false" customHeight="true" outlineLevel="0" collapsed="false">
      <c r="A36" s="39"/>
      <c r="B36" s="542" t="s">
        <v>216</v>
      </c>
      <c r="C36" s="534" t="s">
        <v>57</v>
      </c>
      <c r="D36" s="486"/>
      <c r="E36" s="503"/>
      <c r="F36" s="543" t="n">
        <f aca="false">IF('2c. Ergänzungen KSA'!D25&lt;&gt;"",'2c. Ergänzungen KSA'!D25, VLOOKUP(F$6,'(Betriebsstoff- &amp; Anlagendaten)'!$B$54:$K$74,7,0))</f>
        <v>0</v>
      </c>
      <c r="G36" s="543" t="n">
        <f aca="false">IF('2c. Ergänzungen KSA'!$D45&lt;&gt;"",'2c. Ergänzungen KSA'!$D45, VLOOKUP(G$6,'(Betriebsstoff- &amp; Anlagendaten)'!$B$54:$K$74,7,0))</f>
        <v>0</v>
      </c>
      <c r="H36" s="543" t="n">
        <f aca="false">IF('2c. Ergänzungen KSA'!$D65&lt;&gt;"",'2c. Ergänzungen KSA'!$D65, VLOOKUP(H$6,'(Betriebsstoff- &amp; Anlagendaten)'!$B$54:$K$74,7,0))</f>
        <v>0</v>
      </c>
      <c r="I36" s="543" t="n">
        <f aca="false">IF('2c. Ergänzungen KSA'!$D85&lt;&gt;"",'2c. Ergänzungen KSA'!$D85, VLOOKUP(I$6,'(Betriebsstoff- &amp; Anlagendaten)'!$B$54:$K$74,7,0))</f>
        <v>0</v>
      </c>
      <c r="J36" s="544"/>
      <c r="K36" s="543" t="n">
        <f aca="false">SUM(F36:I36)</f>
        <v>0</v>
      </c>
      <c r="L36" s="544"/>
      <c r="M36" s="544"/>
      <c r="N36" s="543" t="n">
        <f aca="false">IF(N$8='(Betriebsstoff- &amp; Anlagendaten)'!$B$157,F36,IF('2c. Ergänzungen KSA'!I25&lt;&gt;"",'2c. Ergänzungen KSA'!I25, VLOOKUP(N$6,'(Betriebsstoff- &amp; Anlagendaten)'!$B$54:$K$74,7,0)))</f>
        <v>0</v>
      </c>
      <c r="O36" s="543" t="n">
        <f aca="false">IF(O$8='(Betriebsstoff- &amp; Anlagendaten)'!$B$157,G36,IF('2c. Ergänzungen KSA'!I45&lt;&gt;"",'2c. Ergänzungen KSA'!J25, VLOOKUP(O$6,'(Betriebsstoff- &amp; Anlagendaten)'!$B$54:$K$74,7,0)))</f>
        <v>0</v>
      </c>
      <c r="P36" s="543" t="n">
        <f aca="false">IF(P$8='(Betriebsstoff- &amp; Anlagendaten)'!$B$157,H36,IF('2c. Ergänzungen KSA'!I65&lt;&gt;"",'2c. Ergänzungen KSA'!K25, VLOOKUP(P$6,'(Betriebsstoff- &amp; Anlagendaten)'!$B$54:$K$74,7,0)))</f>
        <v>0</v>
      </c>
      <c r="Q36" s="543" t="n">
        <f aca="false">IF(Q$8='(Betriebsstoff- &amp; Anlagendaten)'!$B$157,I36,IF('2c. Ergänzungen KSA'!I85&lt;&gt;"",'2c. Ergänzungen KSA'!L25, VLOOKUP(Q$6,'(Betriebsstoff- &amp; Anlagendaten)'!$B$54:$K$74,7,0)))</f>
        <v>0</v>
      </c>
      <c r="R36" s="544"/>
      <c r="S36" s="545" t="n">
        <f aca="false">SUM(N36:Q36)</f>
        <v>0</v>
      </c>
      <c r="T36" s="544"/>
      <c r="U36" s="546" t="n">
        <v>0</v>
      </c>
      <c r="V36" s="547" t="n">
        <f aca="false">VLOOKUP(V$6,'(Betriebsstoff- &amp; Anlagendaten)'!$B$54:$K$74,7,0)</f>
        <v>350</v>
      </c>
      <c r="W36" s="547" t="n">
        <f aca="false">VLOOKUP(W$6,'(Betriebsstoff- &amp; Anlagendaten)'!$B$54:$K$74,7,0)</f>
        <v>350</v>
      </c>
      <c r="X36" s="547" t="n">
        <f aca="false">VLOOKUP(X$6,'(Betriebsstoff- &amp; Anlagendaten)'!$B$54:$K$74,7,0)</f>
        <v>350</v>
      </c>
      <c r="Y36" s="547" t="n">
        <f aca="false">VLOOKUP(Y$6,'(Betriebsstoff- &amp; Anlagendaten)'!$B$54:$K$74,7,0)</f>
        <v>350</v>
      </c>
      <c r="Z36" s="547" t="n">
        <f aca="false">VLOOKUP(Z$6,'(Betriebsstoff- &amp; Anlagendaten)'!$B$54:$K$74,7,0)</f>
        <v>350</v>
      </c>
      <c r="AA36" s="547" t="n">
        <f aca="false">VLOOKUP(AA$6,'(Betriebsstoff- &amp; Anlagendaten)'!$B$54:$K$74,7,0)</f>
        <v>700</v>
      </c>
      <c r="AB36" s="547" t="n">
        <f aca="false">VLOOKUP(AB$6,'(Betriebsstoff- &amp; Anlagendaten)'!$B$54:$K$74,7,0)</f>
        <v>700</v>
      </c>
      <c r="AC36" s="547" t="n">
        <f aca="false">VLOOKUP(AC$6,'(Betriebsstoff- &amp; Anlagendaten)'!$B$54:$K$74,7,0)</f>
        <v>700</v>
      </c>
      <c r="AD36" s="547" t="n">
        <f aca="false">VLOOKUP(AD$6,'(Betriebsstoff- &amp; Anlagendaten)'!$B$54:$K$74,7,0)</f>
        <v>0</v>
      </c>
      <c r="AE36" s="547" t="n">
        <f aca="false">VLOOKUP(AE$6,'(Betriebsstoff- &amp; Anlagendaten)'!$B$54:$K$74,7,0)</f>
        <v>350</v>
      </c>
      <c r="AF36" s="547" t="n">
        <f aca="false">VLOOKUP(AF$6,'(Betriebsstoff- &amp; Anlagendaten)'!$B$54:$K$74,7,0)</f>
        <v>350</v>
      </c>
      <c r="AG36" s="547" t="n">
        <f aca="false">VLOOKUP(AG$6,'(Betriebsstoff- &amp; Anlagendaten)'!$B$54:$K$74,7,0)</f>
        <v>350</v>
      </c>
      <c r="AH36" s="547" t="n">
        <f aca="false">VLOOKUP(AH$6,'(Betriebsstoff- &amp; Anlagendaten)'!$B$54:$K$74,7,0)</f>
        <v>350</v>
      </c>
      <c r="AI36" s="547" t="n">
        <f aca="false">VLOOKUP(AI$6,'(Betriebsstoff- &amp; Anlagendaten)'!$B$54:$K$74,7,0)</f>
        <v>100</v>
      </c>
      <c r="AJ36" s="547" t="n">
        <f aca="false">VLOOKUP(AJ$6,'(Betriebsstoff- &amp; Anlagendaten)'!$B$54:$K$74,7,0)</f>
        <v>520</v>
      </c>
      <c r="AK36" s="547" t="n">
        <f aca="false">VLOOKUP(AK$6,'(Betriebsstoff- &amp; Anlagendaten)'!$B$54:$K$74,7,0)</f>
        <v>350</v>
      </c>
      <c r="AL36" s="547" t="n">
        <f aca="false">VLOOKUP(AL$6,'(Betriebsstoff- &amp; Anlagendaten)'!$B$54:$K$74,7,0)</f>
        <v>0</v>
      </c>
      <c r="AM36" s="547" t="n">
        <f aca="false">VLOOKUP(AM$6,'(Betriebsstoff- &amp; Anlagendaten)'!$B$54:$K$74,7,0)</f>
        <v>0</v>
      </c>
      <c r="AN36" s="547" t="n">
        <f aca="false">VLOOKUP(AN$6,'(Betriebsstoff- &amp; Anlagendaten)'!$B$54:$K$74,7,0)</f>
        <v>0</v>
      </c>
    </row>
    <row r="37" s="556" customFormat="true" ht="8.25" hidden="false" customHeight="true" outlineLevel="0" collapsed="false">
      <c r="A37" s="548"/>
      <c r="B37" s="549" t="s">
        <v>217</v>
      </c>
      <c r="C37" s="550" t="s">
        <v>57</v>
      </c>
      <c r="D37" s="551"/>
      <c r="E37" s="552"/>
      <c r="F37" s="553"/>
      <c r="G37" s="553"/>
      <c r="H37" s="553"/>
      <c r="I37" s="553"/>
      <c r="J37" s="554"/>
      <c r="K37" s="553"/>
      <c r="L37" s="554"/>
      <c r="M37" s="554"/>
      <c r="N37" s="553"/>
      <c r="O37" s="553"/>
      <c r="P37" s="553"/>
      <c r="Q37" s="553"/>
      <c r="R37" s="554"/>
      <c r="S37" s="555"/>
      <c r="T37" s="554"/>
      <c r="U37" s="553"/>
      <c r="V37" s="553"/>
      <c r="W37" s="553"/>
      <c r="X37" s="553"/>
      <c r="Y37" s="553"/>
      <c r="Z37" s="553"/>
      <c r="AA37" s="553"/>
      <c r="AB37" s="553"/>
      <c r="AC37" s="553"/>
      <c r="AD37" s="553"/>
      <c r="AE37" s="553"/>
      <c r="AF37" s="553"/>
      <c r="AG37" s="553"/>
      <c r="AH37" s="553"/>
      <c r="AI37" s="553"/>
      <c r="AJ37" s="553"/>
      <c r="AK37" s="553"/>
      <c r="AL37" s="553"/>
      <c r="AM37" s="553"/>
      <c r="AN37" s="553"/>
      <c r="ALT37" s="557"/>
      <c r="ALU37" s="557"/>
      <c r="ALV37" s="557"/>
      <c r="ALW37" s="557"/>
      <c r="ALX37" s="557"/>
      <c r="ALY37" s="557"/>
      <c r="ALZ37" s="557"/>
      <c r="AMA37" s="557"/>
      <c r="AMB37" s="557"/>
      <c r="AMC37" s="557"/>
      <c r="AMD37" s="557"/>
      <c r="AME37" s="557"/>
      <c r="AMF37" s="557"/>
      <c r="AMG37" s="557"/>
      <c r="AMH37" s="557"/>
      <c r="AMI37" s="557"/>
      <c r="AMJ37" s="557"/>
    </row>
    <row r="38" s="506" customFormat="true" ht="18" hidden="false" customHeight="true" outlineLevel="0" collapsed="false">
      <c r="A38" s="39"/>
      <c r="B38" s="558" t="s">
        <v>136</v>
      </c>
      <c r="C38" s="559" t="s">
        <v>57</v>
      </c>
      <c r="D38" s="486"/>
      <c r="E38" s="560"/>
      <c r="F38" s="543" t="n">
        <f aca="false">IF('2c. Ergänzungen KSA'!D27&lt;&gt;"",'2c. Ergänzungen KSA'!D27, VLOOKUP(F$6,'(Betriebsstoff- &amp; Anlagendaten)'!$B$54:$K$74,9,0))</f>
        <v>0</v>
      </c>
      <c r="G38" s="543" t="n">
        <f aca="false">IF('2c. Ergänzungen KSA'!$D47&lt;&gt;"",'2c. Ergänzungen KSA'!$D47, VLOOKUP(G$6,'(Betriebsstoff- &amp; Anlagendaten)'!$B$54:$K$74,9,0))</f>
        <v>0</v>
      </c>
      <c r="H38" s="543" t="n">
        <f aca="false">IF('2c. Ergänzungen KSA'!$D67&lt;&gt;"",'2c. Ergänzungen KSA'!$D67, VLOOKUP(H$6,'(Betriebsstoff- &amp; Anlagendaten)'!$B$54:$K$74,9,0))</f>
        <v>0</v>
      </c>
      <c r="I38" s="543" t="n">
        <f aca="false">IF('2c. Ergänzungen KSA'!$D87&lt;&gt;"",'2c. Ergänzungen KSA'!$D87, VLOOKUP(I$6,'(Betriebsstoff- &amp; Anlagendaten)'!$B$54:$K$74,9,0))</f>
        <v>0</v>
      </c>
      <c r="J38" s="544"/>
      <c r="K38" s="543" t="n">
        <f aca="false">SUM(F38:I38)</f>
        <v>0</v>
      </c>
      <c r="L38" s="544"/>
      <c r="M38" s="544"/>
      <c r="N38" s="543" t="n">
        <f aca="false">IF(N$8='(Betriebsstoff- &amp; Anlagendaten)'!$B$157,F38,IF('2c. Ergänzungen KSA'!I27&lt;&gt;"",'2c. Ergänzungen KSA'!I27, VLOOKUP(N$6,'(Betriebsstoff- &amp; Anlagendaten)'!$B$54:$K$74,9,0)))</f>
        <v>0</v>
      </c>
      <c r="O38" s="543" t="n">
        <f aca="false">IF(O$8='(Betriebsstoff- &amp; Anlagendaten)'!$B$157,G38,IF('2c. Ergänzungen KSA'!$I47&lt;&gt;"",'2c. Ergänzungen KSA'!$I47, VLOOKUP(O$6,'(Betriebsstoff- &amp; Anlagendaten)'!$B$54:$K$74,9,0)))</f>
        <v>0</v>
      </c>
      <c r="P38" s="543" t="n">
        <f aca="false">IF(P$8='(Betriebsstoff- &amp; Anlagendaten)'!$B$157,H38,IF('2c. Ergänzungen KSA'!$I67&lt;&gt;"",'2c. Ergänzungen KSA'!$I67, VLOOKUP(P$6,'(Betriebsstoff- &amp; Anlagendaten)'!$B$54:$K$74,9,0)))</f>
        <v>0</v>
      </c>
      <c r="Q38" s="543" t="n">
        <f aca="false">IF(Q$8='(Betriebsstoff- &amp; Anlagendaten)'!$B$157,I38,IF('2c. Ergänzungen KSA'!$I87&lt;&gt;"",'2c. Ergänzungen KSA'!$I87, VLOOKUP(Q$6,'(Betriebsstoff- &amp; Anlagendaten)'!$B$54:$K$74,9,0)))</f>
        <v>0</v>
      </c>
      <c r="R38" s="544"/>
      <c r="S38" s="545" t="n">
        <f aca="false">SUM(N38:Q38)</f>
        <v>0</v>
      </c>
      <c r="T38" s="544"/>
      <c r="U38" s="547" t="n">
        <f aca="false">VLOOKUP(U$6,'(Betriebsstoff- &amp; Anlagendaten)'!$B$54:$K$74,9,0)</f>
        <v>400</v>
      </c>
      <c r="V38" s="547" t="n">
        <f aca="false">VLOOKUP(V$6,'(Betriebsstoff- &amp; Anlagendaten)'!$B$54:$K$74,9,0)</f>
        <v>120</v>
      </c>
      <c r="W38" s="547" t="n">
        <f aca="false">VLOOKUP(W$6,'(Betriebsstoff- &amp; Anlagendaten)'!$B$54:$K$74,9,0)</f>
        <v>150</v>
      </c>
      <c r="X38" s="547" t="n">
        <f aca="false">VLOOKUP(X$6,'(Betriebsstoff- &amp; Anlagendaten)'!$B$54:$K$74,9,0)</f>
        <v>70</v>
      </c>
      <c r="Y38" s="547" t="n">
        <f aca="false">VLOOKUP(Y$6,'(Betriebsstoff- &amp; Anlagendaten)'!$B$54:$K$74,9,0)</f>
        <v>80</v>
      </c>
      <c r="Z38" s="547" t="n">
        <f aca="false">VLOOKUP(Z$6,'(Betriebsstoff- &amp; Anlagendaten)'!$B$54:$K$74,9,0)</f>
        <v>80</v>
      </c>
      <c r="AA38" s="547" t="n">
        <f aca="false">VLOOKUP(AA$6,'(Betriebsstoff- &amp; Anlagendaten)'!$B$54:$K$74,9,0)</f>
        <v>120</v>
      </c>
      <c r="AB38" s="547" t="n">
        <f aca="false">VLOOKUP(AB$6,'(Betriebsstoff- &amp; Anlagendaten)'!$B$54:$K$74,9,0)</f>
        <v>180</v>
      </c>
      <c r="AC38" s="547" t="n">
        <f aca="false">VLOOKUP(AC$6,'(Betriebsstoff- &amp; Anlagendaten)'!$B$54:$K$74,9,0)</f>
        <v>180</v>
      </c>
      <c r="AD38" s="547" t="n">
        <f aca="false">VLOOKUP(AD$6,'(Betriebsstoff- &amp; Anlagendaten)'!$B$54:$K$74,9,0)</f>
        <v>0</v>
      </c>
      <c r="AE38" s="547" t="n">
        <f aca="false">VLOOKUP(AE$6,'(Betriebsstoff- &amp; Anlagendaten)'!$B$54:$K$74,9,0)</f>
        <v>0</v>
      </c>
      <c r="AF38" s="547" t="n">
        <f aca="false">VLOOKUP(AF$6,'(Betriebsstoff- &amp; Anlagendaten)'!$B$54:$K$74,9,0)</f>
        <v>0</v>
      </c>
      <c r="AG38" s="547" t="n">
        <f aca="false">VLOOKUP(AG$6,'(Betriebsstoff- &amp; Anlagendaten)'!$B$54:$K$74,9,0)</f>
        <v>0</v>
      </c>
      <c r="AH38" s="547" t="n">
        <f aca="false">VLOOKUP(AH$6,'(Betriebsstoff- &amp; Anlagendaten)'!$B$54:$K$74,9,0)</f>
        <v>0</v>
      </c>
      <c r="AI38" s="547" t="n">
        <f aca="false">VLOOKUP(AI$6,'(Betriebsstoff- &amp; Anlagendaten)'!$B$54:$K$74,9,0)</f>
        <v>0</v>
      </c>
      <c r="AJ38" s="547" t="n">
        <f aca="false">VLOOKUP(AJ$6,'(Betriebsstoff- &amp; Anlagendaten)'!$B$54:$K$74,9,0)</f>
        <v>0</v>
      </c>
      <c r="AK38" s="547" t="n">
        <f aca="false">VLOOKUP(AK$6,'(Betriebsstoff- &amp; Anlagendaten)'!$B$54:$K$74,9,0)</f>
        <v>0</v>
      </c>
      <c r="AL38" s="547" t="n">
        <f aca="false">VLOOKUP(AL$6,'(Betriebsstoff- &amp; Anlagendaten)'!$B$54:$K$74,9,0)</f>
        <v>0</v>
      </c>
      <c r="AM38" s="547" t="n">
        <f aca="false">VLOOKUP(AM$6,'(Betriebsstoff- &amp; Anlagendaten)'!$B$54:$K$74,9,0)</f>
        <v>0</v>
      </c>
      <c r="AN38" s="547" t="n">
        <f aca="false">VLOOKUP(AN$6,'(Betriebsstoff- &amp; Anlagendaten)'!$B$54:$K$74,9,0)</f>
        <v>0</v>
      </c>
    </row>
    <row r="39" s="569" customFormat="true" ht="18" hidden="false" customHeight="true" outlineLevel="0" collapsed="false">
      <c r="A39" s="561"/>
      <c r="B39" s="562" t="s">
        <v>218</v>
      </c>
      <c r="C39" s="563" t="s">
        <v>42</v>
      </c>
      <c r="D39" s="486"/>
      <c r="E39" s="524"/>
      <c r="F39" s="564" t="n">
        <f aca="false">F36+F38</f>
        <v>0</v>
      </c>
      <c r="G39" s="564" t="n">
        <f aca="false">G36+G38</f>
        <v>0</v>
      </c>
      <c r="H39" s="564" t="n">
        <f aca="false">H36+H38</f>
        <v>0</v>
      </c>
      <c r="I39" s="564" t="n">
        <f aca="false">I36+I38</f>
        <v>0</v>
      </c>
      <c r="J39" s="524"/>
      <c r="K39" s="565" t="n">
        <f aca="false">SUM(F39:I39)</f>
        <v>0</v>
      </c>
      <c r="L39" s="566"/>
      <c r="M39" s="524"/>
      <c r="N39" s="564" t="n">
        <f aca="false">N36+N38</f>
        <v>0</v>
      </c>
      <c r="O39" s="564" t="n">
        <f aca="false">O36+O38</f>
        <v>0</v>
      </c>
      <c r="P39" s="564" t="n">
        <f aca="false">P36+P38</f>
        <v>0</v>
      </c>
      <c r="Q39" s="564" t="n">
        <f aca="false">Q36+Q38</f>
        <v>0</v>
      </c>
      <c r="R39" s="524"/>
      <c r="S39" s="567" t="n">
        <f aca="false">SUM(N39:Q39)</f>
        <v>0</v>
      </c>
      <c r="T39" s="524"/>
      <c r="U39" s="568" t="n">
        <f aca="false">U36+U37+U38</f>
        <v>400</v>
      </c>
      <c r="V39" s="568" t="n">
        <f aca="false">V36+V38</f>
        <v>470</v>
      </c>
      <c r="W39" s="568" t="n">
        <f aca="false">W36+W37+W38</f>
        <v>500</v>
      </c>
      <c r="X39" s="568" t="n">
        <f aca="false">X36+X37+X38</f>
        <v>420</v>
      </c>
      <c r="Y39" s="568" t="n">
        <f aca="false">Y36+Y37+Y38</f>
        <v>430</v>
      </c>
      <c r="Z39" s="568" t="n">
        <f aca="false">Z36+Z37+Z38</f>
        <v>430</v>
      </c>
      <c r="AA39" s="568" t="n">
        <f aca="false">AA36+AA37+AA38</f>
        <v>820</v>
      </c>
      <c r="AB39" s="568" t="n">
        <f aca="false">AB36+AB37+AB38</f>
        <v>880</v>
      </c>
      <c r="AC39" s="568" t="n">
        <f aca="false">AC36+AC37+AC38</f>
        <v>880</v>
      </c>
      <c r="AD39" s="568" t="n">
        <f aca="false">AD36+AD37+AD38</f>
        <v>0</v>
      </c>
      <c r="AE39" s="568" t="n">
        <f aca="false">AE36+AE37+AE38</f>
        <v>350</v>
      </c>
      <c r="AF39" s="568" t="n">
        <f aca="false">AF36+AF37+AF38</f>
        <v>350</v>
      </c>
      <c r="AG39" s="568" t="n">
        <f aca="false">AG36+AG37+AG38</f>
        <v>350</v>
      </c>
      <c r="AH39" s="568" t="n">
        <f aca="false">AH36+AH37+AH38</f>
        <v>350</v>
      </c>
      <c r="AI39" s="568" t="n">
        <f aca="false">AI36+AI37+AI38</f>
        <v>100</v>
      </c>
      <c r="AJ39" s="568" t="n">
        <f aca="false">AJ36+AJ37+AJ38</f>
        <v>520</v>
      </c>
      <c r="AK39" s="568" t="n">
        <f aca="false">AK36+AK37+AK38</f>
        <v>350</v>
      </c>
      <c r="AL39" s="568" t="n">
        <f aca="false">AL36+AL37+AL38</f>
        <v>0</v>
      </c>
      <c r="AM39" s="568" t="n">
        <f aca="false">AM36+AM37+AM38</f>
        <v>0</v>
      </c>
      <c r="AN39" s="568" t="n">
        <f aca="false">AN36+AN37+AN38</f>
        <v>0</v>
      </c>
    </row>
    <row r="40" s="469" customFormat="true" ht="18" hidden="false" customHeight="true" outlineLevel="0" collapsed="false">
      <c r="A40" s="463"/>
      <c r="B40" s="562" t="s">
        <v>219</v>
      </c>
      <c r="C40" s="563" t="s">
        <v>42</v>
      </c>
      <c r="D40" s="486"/>
      <c r="E40" s="524"/>
      <c r="F40" s="564" t="n">
        <f aca="false">IF(F13&lt;&gt;"",F13, VLOOKUP(F6,'(Betriebsstoff- &amp; Anlagendaten)'!$B$54:$K$74,3,0))</f>
        <v>0</v>
      </c>
      <c r="G40" s="564" t="n">
        <f aca="false">IF(G13&lt;&gt;"",G13, VLOOKUP(G6,'(Betriebsstoff- &amp; Anlagendaten)'!$B$54:$K$74,3,0))</f>
        <v>0</v>
      </c>
      <c r="H40" s="564" t="n">
        <f aca="false">IF(H13&lt;&gt;"",H13, VLOOKUP(H6,'(Betriebsstoff- &amp; Anlagendaten)'!$B$54:$K$74,3,0))</f>
        <v>0</v>
      </c>
      <c r="I40" s="564" t="n">
        <f aca="false">IF(I13&lt;&gt;"",I13, VLOOKUP(I6,'(Betriebsstoff- &amp; Anlagendaten)'!$B$54:$K$74,3,0))</f>
        <v>0</v>
      </c>
      <c r="J40" s="570"/>
      <c r="K40" s="570"/>
      <c r="L40" s="570"/>
      <c r="M40" s="570"/>
      <c r="N40" s="564" t="n">
        <f aca="false">IF(N13&lt;&gt;"",N13, VLOOKUP(N6,'(Betriebsstoff- &amp; Anlagendaten)'!$B$54:$K$74,3,0))</f>
        <v>0</v>
      </c>
      <c r="O40" s="564" t="n">
        <f aca="false">IF(O13&lt;&gt;"",O13, VLOOKUP(O6,'(Betriebsstoff- &amp; Anlagendaten)'!$B$54:$K$74,3,0))</f>
        <v>0</v>
      </c>
      <c r="P40" s="564" t="n">
        <f aca="false">IF(P13&lt;&gt;"",P13, VLOOKUP(P6,'(Betriebsstoff- &amp; Anlagendaten)'!$B$54:$K$74,3,0))</f>
        <v>0</v>
      </c>
      <c r="Q40" s="564" t="n">
        <f aca="false">IF(Q13&lt;&gt;"",Q13, VLOOKUP(Q6,'(Betriebsstoff- &amp; Anlagendaten)'!$B$54:$K$74,3,0))</f>
        <v>0</v>
      </c>
      <c r="R40" s="570"/>
      <c r="S40" s="571"/>
      <c r="T40" s="570"/>
      <c r="U40" s="572" t="n">
        <f aca="false">'(Betriebsstoff- &amp; Anlagendaten)'!C109</f>
        <v>8000</v>
      </c>
      <c r="V40" s="572" t="n">
        <f aca="false">VLOOKUP(V6,'(Betriebsstoff- &amp; Anlagendaten)'!$B56:$K74,3,0)</f>
        <v>10000</v>
      </c>
      <c r="W40" s="572" t="n">
        <f aca="false">VLOOKUP(W6,'(Betriebsstoff- &amp; Anlagendaten)'!$B56:$K74,3,0)</f>
        <v>500000</v>
      </c>
      <c r="X40" s="572" t="n">
        <f aca="false">VLOOKUP(X6,'(Betriebsstoff- &amp; Anlagendaten)'!$B56:$K74,3,0)</f>
        <v>10000</v>
      </c>
      <c r="Y40" s="572" t="n">
        <f aca="false">VLOOKUP(Y6,'(Betriebsstoff- &amp; Anlagendaten)'!$B56:$K74,3,0)</f>
        <v>10000</v>
      </c>
      <c r="Z40" s="572" t="n">
        <f aca="false">VLOOKUP(Z6,'(Betriebsstoff- &amp; Anlagendaten)'!$B56:$K74,3,0)</f>
        <v>9500</v>
      </c>
      <c r="AA40" s="572" t="n">
        <f aca="false">VLOOKUP(AA6,'(Betriebsstoff- &amp; Anlagendaten)'!$B56:$K74,3,0)</f>
        <v>32000</v>
      </c>
      <c r="AB40" s="572" t="n">
        <f aca="false">VLOOKUP(AB6,'(Betriebsstoff- &amp; Anlagendaten)'!$B56:$K74,3,0)</f>
        <v>12000</v>
      </c>
      <c r="AC40" s="572" t="n">
        <f aca="false">VLOOKUP(AC6,'(Betriebsstoff- &amp; Anlagendaten)'!$B56:$K74,3,0)</f>
        <v>23500</v>
      </c>
      <c r="AD40" s="572" t="n">
        <f aca="false">VLOOKUP(AD6,'(Betriebsstoff- &amp; Anlagendaten)'!$B56:$K74,3,0)</f>
        <v>6500</v>
      </c>
      <c r="AE40" s="572" t="n">
        <f aca="false">VLOOKUP(AE6,'(Betriebsstoff- &amp; Anlagendaten)'!$B56:$K74,3,0)</f>
        <v>34000</v>
      </c>
      <c r="AF40" s="572" t="n">
        <f aca="false">VLOOKUP(AF6,'(Betriebsstoff- &amp; Anlagendaten)'!$B56:$K74,3,0)</f>
        <v>50000</v>
      </c>
      <c r="AG40" s="572" t="n">
        <f aca="false">VLOOKUP(AG6,'(Betriebsstoff- &amp; Anlagendaten)'!$B56:$K74,3,0)</f>
        <v>44000</v>
      </c>
      <c r="AH40" s="572" t="n">
        <f aca="false">VLOOKUP(AH6,'(Betriebsstoff- &amp; Anlagendaten)'!$B56:$K74,3,0)</f>
        <v>60000</v>
      </c>
      <c r="AI40" s="572" t="n">
        <f aca="false">VLOOKUP(AI6,'(Betriebsstoff- &amp; Anlagendaten)'!$B56:$K74,3,0)</f>
        <v>7500</v>
      </c>
      <c r="AJ40" s="572" t="n">
        <f aca="false">VLOOKUP(AJ6,'(Betriebsstoff- &amp; Anlagendaten)'!$B56:$K74,3,0)</f>
        <v>36000</v>
      </c>
      <c r="AK40" s="572" t="n">
        <f aca="false">VLOOKUP(AK6,'(Betriebsstoff- &amp; Anlagendaten)'!$B56:$K74,3,0)</f>
        <v>34000</v>
      </c>
      <c r="AL40" s="572" t="n">
        <f aca="false">VLOOKUP(AL6,'(Betriebsstoff- &amp; Anlagendaten)'!$B56:$K74,3,0)</f>
        <v>0</v>
      </c>
      <c r="AM40" s="572" t="n">
        <f aca="false">VLOOKUP(AM6,'(Betriebsstoff- &amp; Anlagendaten)'!$B56:$K74,3,0)</f>
        <v>0</v>
      </c>
      <c r="AN40" s="572" t="n">
        <f aca="false">VLOOKUP(AN6,'(Betriebsstoff- &amp; Anlagendaten)'!$B56:$K74,3,0)</f>
        <v>0</v>
      </c>
    </row>
    <row r="41" s="469" customFormat="true" ht="18" hidden="false" customHeight="true" outlineLevel="0" collapsed="false">
      <c r="A41" s="463"/>
      <c r="B41" s="562" t="s">
        <v>220</v>
      </c>
      <c r="C41" s="563" t="s">
        <v>42</v>
      </c>
      <c r="D41" s="486"/>
      <c r="E41" s="524"/>
      <c r="F41" s="564" t="n">
        <f aca="false">IF(F13&lt;&gt;"",F13, VLOOKUP(F6,'(Betriebsstoff- &amp; Anlagendaten)'!$B$54:$K$74,4,0))</f>
        <v>0</v>
      </c>
      <c r="G41" s="564" t="n">
        <f aca="false">IF(G13&lt;&gt;"",G13, VLOOKUP(G6,'(Betriebsstoff- &amp; Anlagendaten)'!$B$54:$K$74,4,0))</f>
        <v>0</v>
      </c>
      <c r="H41" s="564" t="n">
        <f aca="false">IF(H13&lt;&gt;"",H13, VLOOKUP(H6,'(Betriebsstoff- &amp; Anlagendaten)'!$B$54:$K$74,4,0))</f>
        <v>0</v>
      </c>
      <c r="I41" s="564" t="n">
        <f aca="false">IF(I13&lt;&gt;"",I13, VLOOKUP(I6,'(Betriebsstoff- &amp; Anlagendaten)'!$B$54:$K$74,4,0))</f>
        <v>0</v>
      </c>
      <c r="J41" s="570"/>
      <c r="K41" s="570"/>
      <c r="L41" s="570"/>
      <c r="M41" s="570"/>
      <c r="N41" s="564" t="n">
        <f aca="false">IF(N13&lt;&gt;"",N13, VLOOKUP(N6,'(Betriebsstoff- &amp; Anlagendaten)'!$B$54:$K$74,4,0))</f>
        <v>0</v>
      </c>
      <c r="O41" s="564" t="n">
        <f aca="false">IF(O13&lt;&gt;"",O13, VLOOKUP(O6,'(Betriebsstoff- &amp; Anlagendaten)'!$B$54:$K$74,4,0))</f>
        <v>0</v>
      </c>
      <c r="P41" s="564" t="n">
        <f aca="false">IF(P13&lt;&gt;"",P13, VLOOKUP(P6,'(Betriebsstoff- &amp; Anlagendaten)'!$B$54:$K$74,4,0))</f>
        <v>0</v>
      </c>
      <c r="Q41" s="564" t="n">
        <f aca="false">IF(Q13&lt;&gt;"",Q13, VLOOKUP(Q6,'(Betriebsstoff- &amp; Anlagendaten)'!$B$54:$K$74,4,0))</f>
        <v>0</v>
      </c>
      <c r="R41" s="570"/>
      <c r="S41" s="571"/>
      <c r="T41" s="570"/>
      <c r="U41" s="572"/>
      <c r="V41" s="572" t="n">
        <f aca="false">VLOOKUP(V6,'(Betriebsstoff- &amp; Anlagendaten)'!$B56:$K74,4,0)</f>
        <v>9500</v>
      </c>
      <c r="W41" s="572" t="n">
        <f aca="false">VLOOKUP(W6,'(Betriebsstoff- &amp; Anlagendaten)'!$B56:$K74,4,0)</f>
        <v>10000</v>
      </c>
      <c r="X41" s="572" t="n">
        <f aca="false">VLOOKUP(X6,'(Betriebsstoff- &amp; Anlagendaten)'!$B56:$K74,4,0)</f>
        <v>9500</v>
      </c>
      <c r="Y41" s="572" t="n">
        <f aca="false">VLOOKUP(Y6,'(Betriebsstoff- &amp; Anlagendaten)'!$B56:$K74,4,0)</f>
        <v>9500</v>
      </c>
      <c r="Z41" s="572" t="n">
        <f aca="false">VLOOKUP(Z6,'(Betriebsstoff- &amp; Anlagendaten)'!$B56:$K74,4,0)</f>
        <v>9000</v>
      </c>
      <c r="AA41" s="572" t="n">
        <f aca="false">VLOOKUP(AA6,'(Betriebsstoff- &amp; Anlagendaten)'!$B56:$K74,4,0)</f>
        <v>14500</v>
      </c>
      <c r="AB41" s="572" t="n">
        <f aca="false">VLOOKUP(AB6,'(Betriebsstoff- &amp; Anlagendaten)'!$B56:$K74,4,0)</f>
        <v>10500</v>
      </c>
      <c r="AC41" s="572" t="n">
        <f aca="false">VLOOKUP(AC6,'(Betriebsstoff- &amp; Anlagendaten)'!$B56:$K74,4,0)</f>
        <v>17000</v>
      </c>
      <c r="AD41" s="572" t="n">
        <f aca="false">VLOOKUP(AD6,'(Betriebsstoff- &amp; Anlagendaten)'!$B56:$K74,4,0)</f>
        <v>6000</v>
      </c>
      <c r="AE41" s="572" t="n">
        <f aca="false">VLOOKUP(AE6,'(Betriebsstoff- &amp; Anlagendaten)'!$B56:$K74,4,0)</f>
        <v>12500</v>
      </c>
      <c r="AF41" s="572" t="n">
        <f aca="false">VLOOKUP(AF6,'(Betriebsstoff- &amp; Anlagendaten)'!$B56:$K74,4,0)</f>
        <v>18000</v>
      </c>
      <c r="AG41" s="572" t="n">
        <f aca="false">VLOOKUP(AG6,'(Betriebsstoff- &amp; Anlagendaten)'!$B56:$K74,4,0)</f>
        <v>22500</v>
      </c>
      <c r="AH41" s="572" t="n">
        <f aca="false">VLOOKUP(AH6,'(Betriebsstoff- &amp; Anlagendaten)'!$B56:$K74,4,0)</f>
        <v>28000</v>
      </c>
      <c r="AI41" s="572" t="n">
        <f aca="false">VLOOKUP(AI6,'(Betriebsstoff- &amp; Anlagendaten)'!$B56:$K74,4,0)</f>
        <v>5000</v>
      </c>
      <c r="AJ41" s="572" t="n">
        <f aca="false">VLOOKUP(AJ6,'(Betriebsstoff- &amp; Anlagendaten)'!$B56:$K74,4,0)</f>
        <v>23500</v>
      </c>
      <c r="AK41" s="572" t="n">
        <f aca="false">VLOOKUP(AK6,'(Betriebsstoff- &amp; Anlagendaten)'!$B56:$K74,4,0)</f>
        <v>12500</v>
      </c>
      <c r="AL41" s="572" t="n">
        <f aca="false">VLOOKUP(AL6,'(Betriebsstoff- &amp; Anlagendaten)'!$B56:$K74,4,0)</f>
        <v>0</v>
      </c>
      <c r="AM41" s="572" t="n">
        <f aca="false">VLOOKUP(AM6,'(Betriebsstoff- &amp; Anlagendaten)'!$B56:$K74,4,0)</f>
        <v>0</v>
      </c>
      <c r="AN41" s="572" t="n">
        <f aca="false">VLOOKUP(AN6,'(Betriebsstoff- &amp; Anlagendaten)'!$B56:$K74,4,0)</f>
        <v>0</v>
      </c>
    </row>
    <row r="42" s="469" customFormat="true" ht="18" hidden="false" customHeight="true" outlineLevel="0" collapsed="false">
      <c r="A42" s="463"/>
      <c r="B42" s="535" t="s">
        <v>221</v>
      </c>
      <c r="C42" s="522" t="s">
        <v>31</v>
      </c>
      <c r="D42" s="573"/>
      <c r="E42" s="524"/>
      <c r="F42" s="574"/>
      <c r="G42" s="574"/>
      <c r="H42" s="574"/>
      <c r="I42" s="574"/>
      <c r="J42" s="570"/>
      <c r="K42" s="574"/>
      <c r="L42" s="570"/>
      <c r="M42" s="570"/>
      <c r="N42" s="574"/>
      <c r="O42" s="574"/>
      <c r="P42" s="574"/>
      <c r="Q42" s="574"/>
      <c r="R42" s="570"/>
      <c r="S42" s="575"/>
      <c r="T42" s="570"/>
      <c r="U42" s="574"/>
      <c r="V42" s="574"/>
      <c r="W42" s="574"/>
      <c r="X42" s="574"/>
      <c r="Y42" s="574"/>
      <c r="Z42" s="574"/>
      <c r="AA42" s="574"/>
      <c r="AB42" s="574"/>
      <c r="AC42" s="574"/>
      <c r="AD42" s="574"/>
      <c r="AE42" s="574"/>
      <c r="AF42" s="574"/>
      <c r="AG42" s="574"/>
      <c r="AH42" s="574"/>
      <c r="AI42" s="574"/>
      <c r="AJ42" s="574"/>
      <c r="AK42" s="574"/>
      <c r="AL42" s="574"/>
      <c r="AM42" s="574"/>
      <c r="AN42" s="574"/>
    </row>
    <row r="43" s="506" customFormat="true" ht="18" hidden="false" customHeight="true" outlineLevel="0" collapsed="false">
      <c r="A43" s="39"/>
      <c r="B43" s="542" t="s">
        <v>222</v>
      </c>
      <c r="C43" s="534" t="s">
        <v>42</v>
      </c>
      <c r="D43" s="486"/>
      <c r="E43" s="503"/>
      <c r="F43" s="576"/>
      <c r="G43" s="570"/>
      <c r="H43" s="570"/>
      <c r="I43" s="570"/>
      <c r="J43" s="570"/>
      <c r="K43" s="570"/>
      <c r="L43" s="570"/>
      <c r="M43" s="544"/>
      <c r="N43" s="543" t="n">
        <f aca="false">IF(N8='(Betriebsstoff- &amp; Anlagendaten)'!$B$157,0,IF($K$12='(Betriebsstoff- &amp; Anlagendaten)'!$B$157,IF(VLOOKUP(N6,'(Betriebsstoff- &amp; Anlagendaten)'!$B$54:$L$74,11,0)="€",VLOOKUP(N6,'(Betriebsstoff- &amp; Anlagendaten)'!$B$54:$L$74,10,0),VLOOKUP(N6,'(Betriebsstoff- &amp; Anlagendaten)'!$B$54:$L$74,10,0)/100*N40),0))</f>
        <v>0</v>
      </c>
      <c r="O43" s="543" t="n">
        <f aca="false">IF(O8='(Betriebsstoff- &amp; Anlagendaten)'!$B$157,0,IF($K$12='(Betriebsstoff- &amp; Anlagendaten)'!$B$157,IF(VLOOKUP(O6,'(Betriebsstoff- &amp; Anlagendaten)'!$B$54:$L$74,11,0)="€",VLOOKUP(O6,'(Betriebsstoff- &amp; Anlagendaten)'!$B$54:$L$74,10,0),VLOOKUP(O6,'(Betriebsstoff- &amp; Anlagendaten)'!$B$54:$L$74,10,0)/100*O40),0))</f>
        <v>0</v>
      </c>
      <c r="P43" s="543" t="n">
        <f aca="false">IF(P8='(Betriebsstoff- &amp; Anlagendaten)'!$B$157,0,IF($K$12='(Betriebsstoff- &amp; Anlagendaten)'!$B$157,IF(VLOOKUP(P6,'(Betriebsstoff- &amp; Anlagendaten)'!$B$54:$L$74,11,0)="€",VLOOKUP(P6,'(Betriebsstoff- &amp; Anlagendaten)'!$B$54:$L$74,10,0),VLOOKUP(P6,'(Betriebsstoff- &amp; Anlagendaten)'!$B$54:$L$74,10,0)/100*P40),0))</f>
        <v>0</v>
      </c>
      <c r="Q43" s="543" t="n">
        <f aca="false">IF(Q8='(Betriebsstoff- &amp; Anlagendaten)'!$B$157,0,IF($K$12='(Betriebsstoff- &amp; Anlagendaten)'!$B$157,IF(VLOOKUP(Q6,'(Betriebsstoff- &amp; Anlagendaten)'!$B$54:$L$74,11,0)="€",VLOOKUP(Q6,'(Betriebsstoff- &amp; Anlagendaten)'!$B$54:$L$74,10,0),VLOOKUP(Q6,'(Betriebsstoff- &amp; Anlagendaten)'!$B$54:$L$74,10,0)/100*Q40),0))</f>
        <v>0</v>
      </c>
      <c r="R43" s="544"/>
      <c r="S43" s="545" t="n">
        <f aca="false">SUM(N43:Q43)</f>
        <v>0</v>
      </c>
      <c r="T43" s="544"/>
      <c r="U43" s="543" t="n">
        <f aca="false">IF(U8='(Betriebsstoff- &amp; Anlagendaten)'!$B$157,0,IF($K$12='(Betriebsstoff- &amp; Anlagendaten)'!$B$157,IF(VLOOKUP(U6,'(Betriebsstoff- &amp; Anlagendaten)'!$B$54:$L$74,11,0)="€",VLOOKUP(U6,'(Betriebsstoff- &amp; Anlagendaten)'!$B$54:$L$74,10,0),VLOOKUP(U6,'(Betriebsstoff- &amp; Anlagendaten)'!$B$54:$L$74,10,0)/100*U40),0))</f>
        <v>0</v>
      </c>
      <c r="V43" s="543" t="n">
        <f aca="false">IF(V8='(Betriebsstoff- &amp; Anlagendaten)'!$B$157,0,IF($K$12='(Betriebsstoff- &amp; Anlagendaten)'!$B$157,IF(VLOOKUP(V6,'(Betriebsstoff- &amp; Anlagendaten)'!$B$54:$L$74,11,0)="€",VLOOKUP(V6,'(Betriebsstoff- &amp; Anlagendaten)'!$B$54:$L$74,10,0),VLOOKUP(V6,'(Betriebsstoff- &amp; Anlagendaten)'!$B$54:$L$74,10,0)/100*V40),0))</f>
        <v>0</v>
      </c>
      <c r="W43" s="543" t="n">
        <f aca="false">IF(W8='(Betriebsstoff- &amp; Anlagendaten)'!$B$157,0,IF($K$12='(Betriebsstoff- &amp; Anlagendaten)'!$B$157,IF(VLOOKUP(W6,'(Betriebsstoff- &amp; Anlagendaten)'!$B$54:$L$74,11,0)="€",VLOOKUP(W6,'(Betriebsstoff- &amp; Anlagendaten)'!$B$54:$L$74,10,0),VLOOKUP(W6,'(Betriebsstoff- &amp; Anlagendaten)'!$B$54:$L$74,10,0)/100*W40),0))</f>
        <v>0</v>
      </c>
      <c r="X43" s="543" t="n">
        <f aca="false">IF(X8='(Betriebsstoff- &amp; Anlagendaten)'!$B$157,0,IF($K$12='(Betriebsstoff- &amp; Anlagendaten)'!$B$157,IF(VLOOKUP(X6,'(Betriebsstoff- &amp; Anlagendaten)'!$B$54:$L$74,11,0)="€",VLOOKUP(X6,'(Betriebsstoff- &amp; Anlagendaten)'!$B$54:$L$74,10,0),VLOOKUP(X6,'(Betriebsstoff- &amp; Anlagendaten)'!$B$54:$L$74,10,0)/100*X40),0))</f>
        <v>0</v>
      </c>
      <c r="Y43" s="543" t="n">
        <f aca="false">IF(Y8='(Betriebsstoff- &amp; Anlagendaten)'!$B$157,0,IF($K$12='(Betriebsstoff- &amp; Anlagendaten)'!$B$157,IF(VLOOKUP(Y6,'(Betriebsstoff- &amp; Anlagendaten)'!$B$54:$L$74,11,0)="€",VLOOKUP(Y6,'(Betriebsstoff- &amp; Anlagendaten)'!$B$54:$L$74,10,0),VLOOKUP(Y6,'(Betriebsstoff- &amp; Anlagendaten)'!$B$54:$L$74,10,0)/100*Y40),0))</f>
        <v>0</v>
      </c>
      <c r="Z43" s="543" t="n">
        <f aca="false">IF(Z8='(Betriebsstoff- &amp; Anlagendaten)'!$B$157,0,IF($K$12='(Betriebsstoff- &amp; Anlagendaten)'!$B$157,IF(VLOOKUP(Z6,'(Betriebsstoff- &amp; Anlagendaten)'!$B$54:$L$74,11,0)="€",VLOOKUP(Z6,'(Betriebsstoff- &amp; Anlagendaten)'!$B$54:$L$74,10,0),VLOOKUP(Z6,'(Betriebsstoff- &amp; Anlagendaten)'!$B$54:$L$74,10,0)/100*Z40),0))</f>
        <v>0</v>
      </c>
      <c r="AA43" s="543" t="n">
        <f aca="false">IF(AA8='(Betriebsstoff- &amp; Anlagendaten)'!$B$157,0,IF($K$12='(Betriebsstoff- &amp; Anlagendaten)'!$B$157,IF(VLOOKUP(AA6,'(Betriebsstoff- &amp; Anlagendaten)'!$B$54:$L$74,11,0)="€",VLOOKUP(AA6,'(Betriebsstoff- &amp; Anlagendaten)'!$B$54:$L$74,10,0),VLOOKUP(AA6,'(Betriebsstoff- &amp; Anlagendaten)'!$B$54:$L$74,10,0)/100*AA40),0))</f>
        <v>0</v>
      </c>
      <c r="AB43" s="543" t="n">
        <f aca="false">IF(AB8='(Betriebsstoff- &amp; Anlagendaten)'!$B$157,0,IF($K$12='(Betriebsstoff- &amp; Anlagendaten)'!$B$157,IF(VLOOKUP(AB6,'(Betriebsstoff- &amp; Anlagendaten)'!$B$54:$L$74,11,0)="€",VLOOKUP(AB6,'(Betriebsstoff- &amp; Anlagendaten)'!$B$54:$L$74,10,0),VLOOKUP(AB6,'(Betriebsstoff- &amp; Anlagendaten)'!$B$54:$L$74,10,0)/100*AB40),0))</f>
        <v>0</v>
      </c>
      <c r="AC43" s="543" t="n">
        <f aca="false">IF(AC8='(Betriebsstoff- &amp; Anlagendaten)'!$B$157,0,IF($K$12='(Betriebsstoff- &amp; Anlagendaten)'!$B$157,IF(VLOOKUP(AC6,'(Betriebsstoff- &amp; Anlagendaten)'!$B$54:$L$74,11,0)="€",VLOOKUP(AC6,'(Betriebsstoff- &amp; Anlagendaten)'!$B$54:$L$74,10,0),VLOOKUP(AC6,'(Betriebsstoff- &amp; Anlagendaten)'!$B$54:$L$74,10,0)/100*AC40),0))</f>
        <v>0</v>
      </c>
      <c r="AD43" s="543" t="n">
        <f aca="false">IF(AD8='(Betriebsstoff- &amp; Anlagendaten)'!$B$157,0,IF($K$12='(Betriebsstoff- &amp; Anlagendaten)'!$B$157,IF(VLOOKUP(AD6,'(Betriebsstoff- &amp; Anlagendaten)'!$B$54:$L$74,11,0)="€",VLOOKUP(AD6,'(Betriebsstoff- &amp; Anlagendaten)'!$B$54:$L$74,10,0),VLOOKUP(AD6,'(Betriebsstoff- &amp; Anlagendaten)'!$B$54:$L$74,10,0)/100*AD40),0))</f>
        <v>0</v>
      </c>
      <c r="AE43" s="543" t="n">
        <f aca="false">IF(AE8='(Betriebsstoff- &amp; Anlagendaten)'!$B$157,0,IF($K$12='(Betriebsstoff- &amp; Anlagendaten)'!$B$157,IF(VLOOKUP(AE6,'(Betriebsstoff- &amp; Anlagendaten)'!$B$54:$L$74,11,0)="€",VLOOKUP(AE6,'(Betriebsstoff- &amp; Anlagendaten)'!$B$54:$L$74,10,0),VLOOKUP(AE6,'(Betriebsstoff- &amp; Anlagendaten)'!$B$54:$L$74,10,0)/100*AE40),0))</f>
        <v>0</v>
      </c>
      <c r="AF43" s="543" t="n">
        <f aca="false">IF(AF8='(Betriebsstoff- &amp; Anlagendaten)'!$B$157,0,IF($K$12='(Betriebsstoff- &amp; Anlagendaten)'!$B$157,IF(VLOOKUP(AF6,'(Betriebsstoff- &amp; Anlagendaten)'!$B$54:$L$74,11,0)="€",VLOOKUP(AF6,'(Betriebsstoff- &amp; Anlagendaten)'!$B$54:$L$74,10,0),VLOOKUP(AF6,'(Betriebsstoff- &amp; Anlagendaten)'!$B$54:$L$74,10,0)/100*AF40),0))</f>
        <v>0</v>
      </c>
      <c r="AG43" s="543" t="n">
        <f aca="false">IF(AG8='(Betriebsstoff- &amp; Anlagendaten)'!$B$157,0,IF($K$12='(Betriebsstoff- &amp; Anlagendaten)'!$B$157,IF(VLOOKUP(AG6,'(Betriebsstoff- &amp; Anlagendaten)'!$B$54:$L$74,11,0)="€",VLOOKUP(AG6,'(Betriebsstoff- &amp; Anlagendaten)'!$B$54:$L$74,10,0),VLOOKUP(AG6,'(Betriebsstoff- &amp; Anlagendaten)'!$B$54:$L$74,10,0)/100*AG40),0))</f>
        <v>0</v>
      </c>
      <c r="AH43" s="543" t="n">
        <f aca="false">IF(AH8='(Betriebsstoff- &amp; Anlagendaten)'!$B$157,0,IF($K$12='(Betriebsstoff- &amp; Anlagendaten)'!$B$157,IF(VLOOKUP(AH6,'(Betriebsstoff- &amp; Anlagendaten)'!$B$54:$L$74,11,0)="€",VLOOKUP(AH6,'(Betriebsstoff- &amp; Anlagendaten)'!$B$54:$L$74,10,0),VLOOKUP(AH6,'(Betriebsstoff- &amp; Anlagendaten)'!$B$54:$L$74,10,0)/100*AH40),0))</f>
        <v>0</v>
      </c>
      <c r="AI43" s="543" t="n">
        <f aca="false">IF(AI8='(Betriebsstoff- &amp; Anlagendaten)'!$B$157,0,IF($K$12='(Betriebsstoff- &amp; Anlagendaten)'!$B$157,IF(VLOOKUP(AI6,'(Betriebsstoff- &amp; Anlagendaten)'!$B$54:$L$74,11,0)="€",VLOOKUP(AI6,'(Betriebsstoff- &amp; Anlagendaten)'!$B$54:$L$74,10,0),VLOOKUP(AI6,'(Betriebsstoff- &amp; Anlagendaten)'!$B$54:$L$74,10,0)/100*AI40),0))</f>
        <v>0</v>
      </c>
      <c r="AJ43" s="543" t="n">
        <f aca="false">IF(AJ8='(Betriebsstoff- &amp; Anlagendaten)'!$B$157,0,IF($K$12='(Betriebsstoff- &amp; Anlagendaten)'!$B$157,IF(VLOOKUP(AJ6,'(Betriebsstoff- &amp; Anlagendaten)'!$B$54:$L$74,11,0)="€",VLOOKUP(AJ6,'(Betriebsstoff- &amp; Anlagendaten)'!$B$54:$L$74,10,0),VLOOKUP(AJ6,'(Betriebsstoff- &amp; Anlagendaten)'!$B$54:$L$74,10,0)/100*AJ40),0))</f>
        <v>0</v>
      </c>
      <c r="AK43" s="543" t="n">
        <f aca="false">IF(AK8='(Betriebsstoff- &amp; Anlagendaten)'!$B$157,0,IF($K$12='(Betriebsstoff- &amp; Anlagendaten)'!$B$157,IF(VLOOKUP(AK6,'(Betriebsstoff- &amp; Anlagendaten)'!$B$54:$L$74,11,0)="€",VLOOKUP(AK6,'(Betriebsstoff- &amp; Anlagendaten)'!$B$54:$L$74,10,0),VLOOKUP(AK6,'(Betriebsstoff- &amp; Anlagendaten)'!$B$54:$L$74,10,0)/100*AK40),0))</f>
        <v>0</v>
      </c>
      <c r="AL43" s="543" t="n">
        <f aca="false">IF(AL8='(Betriebsstoff- &amp; Anlagendaten)'!$B$157,0,IF($K$12='(Betriebsstoff- &amp; Anlagendaten)'!$B$157,IF(VLOOKUP(AL6,'(Betriebsstoff- &amp; Anlagendaten)'!$B$54:$L$74,11,0)="€",VLOOKUP(AL6,'(Betriebsstoff- &amp; Anlagendaten)'!$B$54:$L$74,10,0),VLOOKUP(AL6,'(Betriebsstoff- &amp; Anlagendaten)'!$B$54:$L$74,10,0)/100*AL40),0))</f>
        <v>0</v>
      </c>
      <c r="AM43" s="543" t="n">
        <f aca="false">IF(AM8='(Betriebsstoff- &amp; Anlagendaten)'!$B$157,0,IF($K$12='(Betriebsstoff- &amp; Anlagendaten)'!$B$157,IF(VLOOKUP(AM6,'(Betriebsstoff- &amp; Anlagendaten)'!$B$54:$L$74,11,0)="€",VLOOKUP(AM6,'(Betriebsstoff- &amp; Anlagendaten)'!$B$54:$L$74,10,0),VLOOKUP(AM6,'(Betriebsstoff- &amp; Anlagendaten)'!$B$54:$L$74,10,0)/100*AM40),0))</f>
        <v>0</v>
      </c>
      <c r="AN43" s="543" t="n">
        <f aca="false">IF(AN8='(Betriebsstoff- &amp; Anlagendaten)'!$B$157,0,IF($K$12='(Betriebsstoff- &amp; Anlagendaten)'!$B$157,IF(VLOOKUP(AN6,'(Betriebsstoff- &amp; Anlagendaten)'!$B$54:$L$74,11,0)="€",VLOOKUP(AN6,'(Betriebsstoff- &amp; Anlagendaten)'!$B$54:$L$74,10,0),VLOOKUP(AN6,'(Betriebsstoff- &amp; Anlagendaten)'!$B$54:$L$74,10,0)/100*AN40),0))</f>
        <v>0</v>
      </c>
    </row>
    <row r="44" s="506" customFormat="true" ht="18" hidden="false" customHeight="true" outlineLevel="0" collapsed="false">
      <c r="A44" s="39"/>
      <c r="B44" s="542" t="s">
        <v>223</v>
      </c>
      <c r="C44" s="534"/>
      <c r="D44" s="486"/>
      <c r="E44" s="503"/>
      <c r="F44" s="543"/>
      <c r="G44" s="543"/>
      <c r="H44" s="543"/>
      <c r="I44" s="543"/>
      <c r="J44" s="570"/>
      <c r="K44" s="543"/>
      <c r="L44" s="544"/>
      <c r="M44" s="544"/>
      <c r="N44" s="577" t="n">
        <f aca="false">N45+N43</f>
        <v>0</v>
      </c>
      <c r="O44" s="577" t="n">
        <f aca="false">O45+O43</f>
        <v>0</v>
      </c>
      <c r="P44" s="577" t="n">
        <f aca="false">P45+P43</f>
        <v>0</v>
      </c>
      <c r="Q44" s="577" t="n">
        <f aca="false">Q45+Q43</f>
        <v>0</v>
      </c>
      <c r="R44" s="544"/>
      <c r="S44" s="578" t="n">
        <f aca="false">S45+S43</f>
        <v>0</v>
      </c>
      <c r="T44" s="544"/>
      <c r="U44" s="577" t="n">
        <f aca="false">U45+U43</f>
        <v>8000</v>
      </c>
      <c r="V44" s="577" t="n">
        <f aca="false">V45+V43</f>
        <v>19500</v>
      </c>
      <c r="W44" s="577" t="n">
        <f aca="false">W45+W43</f>
        <v>500000</v>
      </c>
      <c r="X44" s="577" t="n">
        <f aca="false">X45+X43</f>
        <v>10000</v>
      </c>
      <c r="Y44" s="577" t="n">
        <f aca="false">Y45+Y43</f>
        <v>10000</v>
      </c>
      <c r="Z44" s="577" t="n">
        <f aca="false">Z45+Z43</f>
        <v>9500</v>
      </c>
      <c r="AA44" s="577" t="n">
        <f aca="false">AA45+AA43</f>
        <v>46500</v>
      </c>
      <c r="AB44" s="577" t="n">
        <f aca="false">AB45+AB43</f>
        <v>12000</v>
      </c>
      <c r="AC44" s="577" t="n">
        <f aca="false">AC45+AC43</f>
        <v>23500</v>
      </c>
      <c r="AD44" s="577" t="n">
        <f aca="false">AD45+AD43</f>
        <v>6500</v>
      </c>
      <c r="AE44" s="577" t="n">
        <f aca="false">AE45+AE43</f>
        <v>34000</v>
      </c>
      <c r="AF44" s="577" t="n">
        <f aca="false">AF45+AF43</f>
        <v>50000</v>
      </c>
      <c r="AG44" s="577" t="n">
        <f aca="false">AG45+AG43</f>
        <v>44000</v>
      </c>
      <c r="AH44" s="577" t="n">
        <f aca="false">AH45+AH43</f>
        <v>60000</v>
      </c>
      <c r="AI44" s="577" t="n">
        <f aca="false">AI45+AI43</f>
        <v>7500</v>
      </c>
      <c r="AJ44" s="577" t="n">
        <f aca="false">AJ45+AJ43</f>
        <v>36000</v>
      </c>
      <c r="AK44" s="577" t="n">
        <f aca="false">AK45+AK43</f>
        <v>34000</v>
      </c>
      <c r="AL44" s="577" t="n">
        <f aca="false">AL45+AL43</f>
        <v>0</v>
      </c>
      <c r="AM44" s="577" t="n">
        <f aca="false">AM45+AM43</f>
        <v>0</v>
      </c>
      <c r="AN44" s="577" t="n">
        <f aca="false">AN45+AN43</f>
        <v>0</v>
      </c>
    </row>
    <row r="45" customFormat="false" ht="15" hidden="false" customHeight="true" outlineLevel="0" collapsed="false">
      <c r="A45" s="5"/>
      <c r="B45" s="579" t="s">
        <v>224</v>
      </c>
      <c r="C45" s="543"/>
      <c r="D45" s="486"/>
      <c r="E45" s="544"/>
      <c r="F45" s="543" t="n">
        <f aca="false">F132*$C$55</f>
        <v>0</v>
      </c>
      <c r="G45" s="543" t="n">
        <f aca="false">G132*$C$55</f>
        <v>0</v>
      </c>
      <c r="H45" s="543" t="n">
        <f aca="false">H132*$C$55</f>
        <v>0</v>
      </c>
      <c r="I45" s="543" t="n">
        <f aca="false">I132*$C$55</f>
        <v>0</v>
      </c>
      <c r="J45" s="544"/>
      <c r="K45" s="543" t="n">
        <f aca="false">SUM(F45:I45)</f>
        <v>0</v>
      </c>
      <c r="L45" s="544"/>
      <c r="M45" s="37"/>
      <c r="N45" s="543" t="n">
        <f aca="false">N132*$C$55</f>
        <v>0</v>
      </c>
      <c r="O45" s="543" t="n">
        <f aca="false">O132*$C$55</f>
        <v>0</v>
      </c>
      <c r="P45" s="543" t="n">
        <f aca="false">P132*$C$55</f>
        <v>0</v>
      </c>
      <c r="Q45" s="543" t="n">
        <f aca="false">Q132*$C$55</f>
        <v>0</v>
      </c>
      <c r="R45" s="544"/>
      <c r="S45" s="545" t="n">
        <f aca="false">SUM(N45:Q45)</f>
        <v>0</v>
      </c>
      <c r="T45" s="37"/>
      <c r="U45" s="543" t="n">
        <f aca="false">U132*$C$55</f>
        <v>8000</v>
      </c>
      <c r="V45" s="543" t="n">
        <f aca="false">V132*$C$55</f>
        <v>19500</v>
      </c>
      <c r="W45" s="543" t="n">
        <f aca="false">W132*$C$55</f>
        <v>500000</v>
      </c>
      <c r="X45" s="543" t="n">
        <f aca="false">X132*$C$55</f>
        <v>10000</v>
      </c>
      <c r="Y45" s="543" t="n">
        <f aca="false">Y132*$C$55</f>
        <v>10000</v>
      </c>
      <c r="Z45" s="543" t="n">
        <f aca="false">Z132*$C$55</f>
        <v>9500</v>
      </c>
      <c r="AA45" s="543" t="n">
        <f aca="false">AA132*$C$55</f>
        <v>46500</v>
      </c>
      <c r="AB45" s="543" t="n">
        <f aca="false">AB132*$C$55</f>
        <v>12000</v>
      </c>
      <c r="AC45" s="543" t="n">
        <f aca="false">AC132*$C$55</f>
        <v>23500</v>
      </c>
      <c r="AD45" s="543" t="n">
        <f aca="false">AD132*$C$55</f>
        <v>6500</v>
      </c>
      <c r="AE45" s="543" t="n">
        <f aca="false">AE132*$C$55</f>
        <v>34000</v>
      </c>
      <c r="AF45" s="543" t="n">
        <f aca="false">AF132*$C$55</f>
        <v>50000</v>
      </c>
      <c r="AG45" s="543" t="n">
        <f aca="false">AG132*$C$55</f>
        <v>44000</v>
      </c>
      <c r="AH45" s="543" t="n">
        <f aca="false">AH132*$C$55</f>
        <v>60000</v>
      </c>
      <c r="AI45" s="543" t="n">
        <f aca="false">AI132*$C$55</f>
        <v>7500</v>
      </c>
      <c r="AJ45" s="543" t="n">
        <f aca="false">AJ132*$C$55</f>
        <v>36000</v>
      </c>
      <c r="AK45" s="543" t="n">
        <f aca="false">AK132*$C$55</f>
        <v>34000</v>
      </c>
      <c r="AL45" s="543" t="n">
        <f aca="false">AL132*$C$55</f>
        <v>0</v>
      </c>
      <c r="AM45" s="543" t="n">
        <f aca="false">AM132*$C$55</f>
        <v>0</v>
      </c>
      <c r="AN45" s="543" t="n">
        <f aca="false">AN132*$C$55</f>
        <v>0</v>
      </c>
    </row>
    <row r="46" s="469" customFormat="true" ht="18" hidden="false" customHeight="true" outlineLevel="0" collapsed="false">
      <c r="A46" s="463"/>
      <c r="B46" s="562" t="s">
        <v>225</v>
      </c>
      <c r="C46" s="563" t="s">
        <v>42</v>
      </c>
      <c r="D46" s="486"/>
      <c r="E46" s="524"/>
      <c r="F46" s="564" t="n">
        <f aca="false">F132</f>
        <v>0</v>
      </c>
      <c r="G46" s="564" t="n">
        <f aca="false">G132</f>
        <v>0</v>
      </c>
      <c r="H46" s="564" t="n">
        <f aca="false">H132</f>
        <v>0</v>
      </c>
      <c r="I46" s="564" t="n">
        <f aca="false">I132</f>
        <v>0</v>
      </c>
      <c r="J46" s="570"/>
      <c r="K46" s="564" t="n">
        <f aca="false">SUM(F46:I46)</f>
        <v>0</v>
      </c>
      <c r="L46" s="570"/>
      <c r="M46" s="570"/>
      <c r="N46" s="564" t="n">
        <f aca="false">N132</f>
        <v>0</v>
      </c>
      <c r="O46" s="564" t="n">
        <f aca="false">O132</f>
        <v>0</v>
      </c>
      <c r="P46" s="564" t="n">
        <f aca="false">P132</f>
        <v>0</v>
      </c>
      <c r="Q46" s="564" t="n">
        <f aca="false">Q132</f>
        <v>0</v>
      </c>
      <c r="R46" s="570"/>
      <c r="S46" s="567" t="n">
        <f aca="false">SUM(N46:Q46)</f>
        <v>0</v>
      </c>
      <c r="T46" s="570"/>
      <c r="U46" s="580" t="n">
        <f aca="false">U132</f>
        <v>400</v>
      </c>
      <c r="V46" s="581" t="n">
        <f aca="false">V132</f>
        <v>975</v>
      </c>
      <c r="W46" s="581" t="n">
        <f aca="false">W132</f>
        <v>25000</v>
      </c>
      <c r="X46" s="581" t="n">
        <f aca="false">X132</f>
        <v>500</v>
      </c>
      <c r="Y46" s="581" t="n">
        <f aca="false">Y132</f>
        <v>500</v>
      </c>
      <c r="Z46" s="581" t="n">
        <f aca="false">Z132</f>
        <v>475</v>
      </c>
      <c r="AA46" s="581" t="n">
        <f aca="false">AA132</f>
        <v>2325</v>
      </c>
      <c r="AB46" s="581" t="n">
        <f aca="false">AB132</f>
        <v>600</v>
      </c>
      <c r="AC46" s="581" t="n">
        <f aca="false">AC132</f>
        <v>1175</v>
      </c>
      <c r="AD46" s="581" t="n">
        <f aca="false">AD132</f>
        <v>325</v>
      </c>
      <c r="AE46" s="581" t="n">
        <f aca="false">AE132</f>
        <v>1700</v>
      </c>
      <c r="AF46" s="581" t="n">
        <f aca="false">AF132</f>
        <v>2500</v>
      </c>
      <c r="AG46" s="581" t="n">
        <f aca="false">AG132</f>
        <v>2200</v>
      </c>
      <c r="AH46" s="581" t="n">
        <f aca="false">AH132</f>
        <v>3000</v>
      </c>
      <c r="AI46" s="581" t="n">
        <f aca="false">AI132</f>
        <v>375</v>
      </c>
      <c r="AJ46" s="581" t="n">
        <f aca="false">AJ132</f>
        <v>1800</v>
      </c>
      <c r="AK46" s="581" t="n">
        <f aca="false">AK132</f>
        <v>1700</v>
      </c>
      <c r="AL46" s="581" t="n">
        <f aca="false">AL132</f>
        <v>0</v>
      </c>
      <c r="AM46" s="581" t="n">
        <f aca="false">AM132</f>
        <v>0</v>
      </c>
      <c r="AN46" s="581" t="n">
        <f aca="false">AN132</f>
        <v>0</v>
      </c>
    </row>
    <row r="47" customFormat="false" ht="15" hidden="false" customHeight="true" outlineLevel="0" collapsed="false">
      <c r="A47" s="5"/>
      <c r="B47" s="582"/>
      <c r="C47" s="5"/>
      <c r="D47" s="486"/>
      <c r="E47" s="5"/>
      <c r="F47" s="583"/>
      <c r="G47" s="37"/>
      <c r="H47" s="37"/>
      <c r="I47" s="37"/>
      <c r="J47" s="37"/>
      <c r="K47" s="37"/>
      <c r="L47" s="37"/>
      <c r="M47" s="37"/>
      <c r="N47" s="37"/>
      <c r="O47" s="37"/>
      <c r="P47" s="37"/>
      <c r="Q47" s="37"/>
      <c r="R47" s="37"/>
      <c r="S47" s="584"/>
      <c r="T47" s="37"/>
      <c r="U47" s="583"/>
      <c r="V47" s="5"/>
      <c r="W47" s="5"/>
      <c r="X47" s="5"/>
      <c r="Y47" s="5"/>
      <c r="Z47" s="5"/>
      <c r="AA47" s="5"/>
      <c r="AB47" s="5"/>
      <c r="AC47" s="5"/>
      <c r="AD47" s="5"/>
      <c r="AE47" s="5"/>
      <c r="AF47" s="5"/>
      <c r="AG47" s="5"/>
      <c r="AH47" s="5"/>
      <c r="AI47" s="5"/>
      <c r="AJ47" s="5"/>
      <c r="AK47" s="5"/>
      <c r="AL47" s="5"/>
      <c r="AM47" s="5"/>
      <c r="AN47" s="5"/>
    </row>
    <row r="48" customFormat="false" ht="18" hidden="false" customHeight="true" outlineLevel="0" collapsed="false">
      <c r="A48" s="5"/>
      <c r="B48" s="585" t="s">
        <v>226</v>
      </c>
      <c r="C48" s="559" t="s">
        <v>57</v>
      </c>
      <c r="D48" s="486"/>
      <c r="E48" s="560"/>
      <c r="F48" s="504" t="n">
        <f aca="false">F46+F38+F37+F36+F34+F28</f>
        <v>0</v>
      </c>
      <c r="G48" s="504" t="n">
        <f aca="false">G46+G38+G37+G36+G34+G28</f>
        <v>0</v>
      </c>
      <c r="H48" s="504" t="n">
        <f aca="false">H46+H38+H37+H36+H34+H28</f>
        <v>0</v>
      </c>
      <c r="I48" s="504" t="n">
        <f aca="false">I46+I38+I37+I36+I34+I28</f>
        <v>0</v>
      </c>
      <c r="J48" s="488"/>
      <c r="K48" s="543" t="n">
        <f aca="false">SUM(F48:I48)</f>
        <v>0</v>
      </c>
      <c r="L48" s="544"/>
      <c r="M48" s="488"/>
      <c r="N48" s="504" t="n">
        <f aca="false">N46+N39+N34+N28</f>
        <v>0</v>
      </c>
      <c r="O48" s="504" t="n">
        <f aca="false">O46+O39+O34+O28</f>
        <v>0</v>
      </c>
      <c r="P48" s="504" t="n">
        <f aca="false">P46+P39+P34+P28</f>
        <v>0</v>
      </c>
      <c r="Q48" s="504" t="n">
        <f aca="false">Q46+Q39+Q34+Q28</f>
        <v>0</v>
      </c>
      <c r="R48" s="488"/>
      <c r="S48" s="505" t="n">
        <f aca="false">SUM(N48:Q48)</f>
        <v>0</v>
      </c>
      <c r="T48" s="488"/>
      <c r="U48" s="586" t="n">
        <f aca="false">U46+U39+U34+U28</f>
        <v>800</v>
      </c>
      <c r="V48" s="586" t="n">
        <f aca="false">V46+V39+V34+V28</f>
        <v>1445</v>
      </c>
      <c r="W48" s="586" t="n">
        <f aca="false">W46+W39+W34+W28</f>
        <v>25500</v>
      </c>
      <c r="X48" s="586" t="n">
        <f aca="false">X46+X39+X34+X28</f>
        <v>920</v>
      </c>
      <c r="Y48" s="586" t="n">
        <f aca="false">Y46+Y39+Y34+Y28</f>
        <v>930</v>
      </c>
      <c r="Z48" s="586" t="n">
        <f aca="false">Z46+Z39+Z34+Z28</f>
        <v>905</v>
      </c>
      <c r="AA48" s="586" t="n">
        <f aca="false">AA46+AA39+AA34+AA28</f>
        <v>3145</v>
      </c>
      <c r="AB48" s="586" t="n">
        <f aca="false">AB46+AB39+AB34+AB28</f>
        <v>1480</v>
      </c>
      <c r="AC48" s="586" t="n">
        <f aca="false">AC46+AC39+AC34+AC28</f>
        <v>2055</v>
      </c>
      <c r="AD48" s="586" t="n">
        <f aca="false">AD46+AD39+AD34+AD28</f>
        <v>325</v>
      </c>
      <c r="AE48" s="586" t="n">
        <f aca="false">AE46+AE39+AE34+AE28</f>
        <v>2050</v>
      </c>
      <c r="AF48" s="586" t="n">
        <f aca="false">AF46+AF39+AF34+AF28</f>
        <v>2850</v>
      </c>
      <c r="AG48" s="586" t="n">
        <f aca="false">AG46+AG39+AG34+AG28</f>
        <v>2550</v>
      </c>
      <c r="AH48" s="586" t="n">
        <f aca="false">AH46+AH39+AH34+AH28</f>
        <v>3350</v>
      </c>
      <c r="AI48" s="586" t="n">
        <f aca="false">AI46+AI39+AI34+AI28</f>
        <v>475</v>
      </c>
      <c r="AJ48" s="586" t="n">
        <f aca="false">AJ46+AJ39+AJ34+AJ28</f>
        <v>2320</v>
      </c>
      <c r="AK48" s="586" t="n">
        <f aca="false">AK46+AK39+AK34+AK28</f>
        <v>2050</v>
      </c>
      <c r="AL48" s="586" t="e">
        <f aca="false">AL46+AL39+AL34+AL28</f>
        <v>#N/A</v>
      </c>
      <c r="AM48" s="586" t="e">
        <f aca="false">AM46+AM39+AM34+AM28</f>
        <v>#N/A</v>
      </c>
      <c r="AN48" s="586" t="e">
        <f aca="false">AN46+AN39+AN34+AN28</f>
        <v>#N/A</v>
      </c>
    </row>
    <row r="49" customFormat="false" ht="18" hidden="false" customHeight="true" outlineLevel="0" collapsed="false">
      <c r="A49" s="5"/>
      <c r="B49" s="587" t="s">
        <v>227</v>
      </c>
      <c r="C49" s="588" t="s">
        <v>57</v>
      </c>
      <c r="D49" s="486"/>
      <c r="E49" s="589"/>
      <c r="F49" s="590" t="n">
        <f aca="false">F393</f>
        <v>0</v>
      </c>
      <c r="G49" s="590" t="n">
        <f aca="false">G393</f>
        <v>0</v>
      </c>
      <c r="H49" s="590" t="n">
        <f aca="false">H393</f>
        <v>0</v>
      </c>
      <c r="I49" s="590" t="n">
        <f aca="false">I393</f>
        <v>0</v>
      </c>
      <c r="J49" s="591"/>
      <c r="K49" s="590" t="n">
        <f aca="false">SUM(F49:I49)</f>
        <v>0</v>
      </c>
      <c r="L49" s="591"/>
      <c r="M49" s="591"/>
      <c r="N49" s="590" t="n">
        <f aca="false">N393</f>
        <v>0</v>
      </c>
      <c r="O49" s="590" t="n">
        <f aca="false">O393</f>
        <v>0</v>
      </c>
      <c r="P49" s="590" t="n">
        <f aca="false">P393</f>
        <v>0</v>
      </c>
      <c r="Q49" s="590" t="n">
        <f aca="false">Q393</f>
        <v>0</v>
      </c>
      <c r="R49" s="591"/>
      <c r="S49" s="592" t="n">
        <f aca="false">SUM(N49:Q49)</f>
        <v>0</v>
      </c>
      <c r="T49" s="591"/>
      <c r="U49" s="593" t="n">
        <f aca="false">U393</f>
        <v>995.56157151671</v>
      </c>
      <c r="V49" s="593" t="n">
        <f aca="false">V393</f>
        <v>2162.04769133694</v>
      </c>
      <c r="W49" s="593" t="n">
        <f aca="false">W393</f>
        <v>25744.4519643959</v>
      </c>
      <c r="X49" s="593" t="n">
        <f aca="false">X393</f>
        <v>1125.33965009255</v>
      </c>
      <c r="Y49" s="593" t="n">
        <f aca="false">Y393</f>
        <v>1140.22868938046</v>
      </c>
      <c r="Z49" s="593" t="n">
        <f aca="false">Z393</f>
        <v>1115.22868938046</v>
      </c>
      <c r="AA49" s="593" t="n">
        <f aca="false">AA393</f>
        <v>4289.61819525869</v>
      </c>
      <c r="AB49" s="593" t="n">
        <f aca="false">AB393</f>
        <v>1910.23545733676</v>
      </c>
      <c r="AC49" s="593" t="n">
        <f aca="false">AC393</f>
        <v>2485.23545733676</v>
      </c>
      <c r="AD49" s="593" t="n">
        <f aca="false">AD393</f>
        <v>325</v>
      </c>
      <c r="AE49" s="593" t="n">
        <f aca="false">AE393</f>
        <v>2221.11637507712</v>
      </c>
      <c r="AF49" s="593" t="n">
        <f aca="false">AF393</f>
        <v>3021.11637507712</v>
      </c>
      <c r="AG49" s="593" t="n">
        <f aca="false">AG393</f>
        <v>2721.11637507712</v>
      </c>
      <c r="AH49" s="593" t="n">
        <f aca="false">AH393</f>
        <v>3521.11637507712</v>
      </c>
      <c r="AI49" s="593" t="n">
        <f aca="false">AI393</f>
        <v>523.890392879177</v>
      </c>
      <c r="AJ49" s="593" t="n">
        <f aca="false">AJ393</f>
        <v>2574.23004297172</v>
      </c>
      <c r="AK49" s="593" t="n">
        <f aca="false">AK393</f>
        <v>2221.11637507712</v>
      </c>
      <c r="AL49" s="593" t="e">
        <f aca="false">AL393</f>
        <v>#N/A</v>
      </c>
      <c r="AM49" s="593" t="e">
        <f aca="false">AM393</f>
        <v>#N/A</v>
      </c>
      <c r="AN49" s="593" t="e">
        <f aca="false">AN393</f>
        <v>#N/A</v>
      </c>
    </row>
    <row r="50" customFormat="false" ht="18" hidden="false" customHeight="true" outlineLevel="0" collapsed="false">
      <c r="A50" s="5"/>
      <c r="B50" s="585" t="s">
        <v>228</v>
      </c>
      <c r="C50" s="594" t="s">
        <v>59</v>
      </c>
      <c r="D50" s="486"/>
      <c r="E50" s="595"/>
      <c r="F50" s="504" t="n">
        <f aca="false">IF(F23=0,0,F48/F23*100)</f>
        <v>0</v>
      </c>
      <c r="G50" s="504" t="n">
        <f aca="false">IF(G23=0,0,G48/G23*100)</f>
        <v>0</v>
      </c>
      <c r="H50" s="504" t="n">
        <f aca="false">IF(H23=0,0,H48/H23*100)</f>
        <v>0</v>
      </c>
      <c r="I50" s="504" t="n">
        <f aca="false">IF(I23=0,0,I48/I23*100)</f>
        <v>0</v>
      </c>
      <c r="J50" s="488"/>
      <c r="K50" s="543" t="e">
        <f aca="false">(F50*F25+G50*G25+H50*H25+I50*I25)/K25</f>
        <v>#DIV/0!</v>
      </c>
      <c r="L50" s="544"/>
      <c r="M50" s="488"/>
      <c r="N50" s="504" t="n">
        <f aca="false">IF(N23=0,0,N48/N23*100)</f>
        <v>0</v>
      </c>
      <c r="O50" s="504" t="n">
        <f aca="false">IF(O23=0,0,O48/O23*100)</f>
        <v>0</v>
      </c>
      <c r="P50" s="504" t="n">
        <f aca="false">IF(P23=0,0,P48/P23*100)</f>
        <v>0</v>
      </c>
      <c r="Q50" s="504" t="n">
        <f aca="false">IF(Q23=0,0,Q48/Q23*100)</f>
        <v>0</v>
      </c>
      <c r="R50" s="488"/>
      <c r="S50" s="505" t="n">
        <f aca="false">IF(S23=0,0,S48/S23*100)</f>
        <v>0</v>
      </c>
      <c r="T50" s="488"/>
      <c r="U50" s="596" t="e">
        <f aca="false">U48/U23*100</f>
        <v>#DIV/0!</v>
      </c>
      <c r="V50" s="597" t="e">
        <f aca="false">V48/V23*100</f>
        <v>#DIV/0!</v>
      </c>
      <c r="W50" s="597" t="e">
        <f aca="false">W48/W23*100</f>
        <v>#DIV/0!</v>
      </c>
      <c r="X50" s="597" t="e">
        <f aca="false">X48/X23*100</f>
        <v>#DIV/0!</v>
      </c>
      <c r="Y50" s="597" t="e">
        <f aca="false">Y48/Y23*100</f>
        <v>#DIV/0!</v>
      </c>
      <c r="Z50" s="597" t="e">
        <f aca="false">Z48/Z23*100</f>
        <v>#DIV/0!</v>
      </c>
      <c r="AA50" s="597" t="e">
        <f aca="false">AA48/AA23*100</f>
        <v>#DIV/0!</v>
      </c>
      <c r="AB50" s="597" t="e">
        <f aca="false">AB48/AB23*100</f>
        <v>#DIV/0!</v>
      </c>
      <c r="AC50" s="597" t="e">
        <f aca="false">AC48/AC23*100</f>
        <v>#DIV/0!</v>
      </c>
      <c r="AD50" s="597" t="e">
        <f aca="false">AD48/AD23*100</f>
        <v>#DIV/0!</v>
      </c>
      <c r="AE50" s="597" t="e">
        <f aca="false">AE48/AE23*100</f>
        <v>#DIV/0!</v>
      </c>
      <c r="AF50" s="597" t="e">
        <f aca="false">AF48/AF23*100</f>
        <v>#DIV/0!</v>
      </c>
      <c r="AG50" s="597" t="e">
        <f aca="false">AG48/AG23*100</f>
        <v>#DIV/0!</v>
      </c>
      <c r="AH50" s="597" t="e">
        <f aca="false">AH48/AH23*100</f>
        <v>#DIV/0!</v>
      </c>
      <c r="AI50" s="597" t="e">
        <f aca="false">AI48/AI23*100</f>
        <v>#DIV/0!</v>
      </c>
      <c r="AJ50" s="597" t="e">
        <f aca="false">AJ48/AJ23*100</f>
        <v>#DIV/0!</v>
      </c>
      <c r="AK50" s="597" t="e">
        <f aca="false">AK48/AK23*100</f>
        <v>#DIV/0!</v>
      </c>
      <c r="AL50" s="597" t="e">
        <f aca="false">AL48/AL23*100</f>
        <v>#N/A</v>
      </c>
      <c r="AM50" s="597" t="e">
        <f aca="false">AM48/AM23*100</f>
        <v>#N/A</v>
      </c>
      <c r="AN50" s="597" t="e">
        <f aca="false">AN48/AN23*100</f>
        <v>#N/A</v>
      </c>
    </row>
    <row r="51" customFormat="false" ht="15" hidden="false" customHeight="true" outlineLevel="0" collapsed="false">
      <c r="A51" s="5"/>
      <c r="B51" s="598" t="s">
        <v>227</v>
      </c>
      <c r="C51" s="599" t="s">
        <v>59</v>
      </c>
      <c r="D51" s="600"/>
      <c r="E51" s="601"/>
      <c r="F51" s="602" t="n">
        <f aca="false">IF(F22=0,0,F49/F22*100)</f>
        <v>0</v>
      </c>
      <c r="G51" s="602" t="n">
        <f aca="false">IF(G22=0,0,G49/G22*100)</f>
        <v>0</v>
      </c>
      <c r="H51" s="602" t="n">
        <f aca="false">IF(H22=0,0,H49/H22*100)</f>
        <v>0</v>
      </c>
      <c r="I51" s="602" t="n">
        <f aca="false">IF(I22=0,0,I49/I22*100)</f>
        <v>0</v>
      </c>
      <c r="J51" s="603"/>
      <c r="K51" s="602" t="n">
        <f aca="false">SUM(F51:I51)</f>
        <v>0</v>
      </c>
      <c r="L51" s="603"/>
      <c r="M51" s="603"/>
      <c r="N51" s="602" t="n">
        <f aca="false">IF(N22=0,0,N49/N22*100)</f>
        <v>0</v>
      </c>
      <c r="O51" s="602" t="n">
        <f aca="false">IF(O22=0,0,O49/O22*100)</f>
        <v>0</v>
      </c>
      <c r="P51" s="602" t="n">
        <f aca="false">IF(P22=0,0,P49/P22*100)</f>
        <v>0</v>
      </c>
      <c r="Q51" s="602" t="n">
        <f aca="false">IF(Q22=0,0,Q49/Q22*100)</f>
        <v>0</v>
      </c>
      <c r="R51" s="603"/>
      <c r="S51" s="604" t="n">
        <f aca="false">IF(S22=0,0,S49/S22*100)</f>
        <v>0</v>
      </c>
      <c r="T51" s="605"/>
      <c r="U51" s="606" t="e">
        <f aca="false">U49/U23*100</f>
        <v>#DIV/0!</v>
      </c>
      <c r="V51" s="606" t="e">
        <f aca="false">V49/V22*100</f>
        <v>#DIV/0!</v>
      </c>
      <c r="W51" s="606" t="e">
        <f aca="false">W49/W22*100</f>
        <v>#DIV/0!</v>
      </c>
      <c r="X51" s="606" t="e">
        <f aca="false">X49/X22*100</f>
        <v>#DIV/0!</v>
      </c>
      <c r="Y51" s="606" t="e">
        <f aca="false">Y49/Y22*100</f>
        <v>#DIV/0!</v>
      </c>
      <c r="Z51" s="606" t="e">
        <f aca="false">Z49/Z22*100</f>
        <v>#DIV/0!</v>
      </c>
      <c r="AA51" s="606" t="e">
        <f aca="false">AA49/AA22*100</f>
        <v>#DIV/0!</v>
      </c>
      <c r="AB51" s="606" t="e">
        <f aca="false">AB49/AB22*100</f>
        <v>#DIV/0!</v>
      </c>
      <c r="AC51" s="606" t="e">
        <f aca="false">AC49/AC22*100</f>
        <v>#DIV/0!</v>
      </c>
      <c r="AD51" s="606" t="e">
        <f aca="false">AD49/AD22*100</f>
        <v>#DIV/0!</v>
      </c>
      <c r="AE51" s="606" t="e">
        <f aca="false">AE49/AE22*100</f>
        <v>#DIV/0!</v>
      </c>
      <c r="AF51" s="606" t="e">
        <f aca="false">AF49/AF22*100</f>
        <v>#DIV/0!</v>
      </c>
      <c r="AG51" s="606" t="e">
        <f aca="false">AG49/AG22*100</f>
        <v>#DIV/0!</v>
      </c>
      <c r="AH51" s="606" t="e">
        <f aca="false">AH49/AH22*100</f>
        <v>#DIV/0!</v>
      </c>
      <c r="AI51" s="606" t="e">
        <f aca="false">AI49/AI22*100</f>
        <v>#DIV/0!</v>
      </c>
      <c r="AJ51" s="606" t="e">
        <f aca="false">AJ49/AJ22*100</f>
        <v>#DIV/0!</v>
      </c>
      <c r="AK51" s="606" t="e">
        <f aca="false">AK49/AK22*100</f>
        <v>#DIV/0!</v>
      </c>
      <c r="AL51" s="606" t="e">
        <f aca="false">AL49/AL22*100</f>
        <v>#DIV/0!</v>
      </c>
      <c r="AM51" s="606" t="e">
        <f aca="false">AM49/AM22*100</f>
        <v>#DIV/0!</v>
      </c>
      <c r="AN51" s="606" t="e">
        <f aca="false">AN49/AN22*100</f>
        <v>#DIV/0!</v>
      </c>
    </row>
    <row r="52" customFormat="false" ht="17.25" hidden="false" customHeight="false" outlineLevel="0" collapsed="false">
      <c r="A52" s="5"/>
      <c r="B52" s="5" t="s">
        <v>229</v>
      </c>
      <c r="C52" s="5" t="s">
        <v>37</v>
      </c>
      <c r="D52" s="24"/>
      <c r="E52" s="5"/>
      <c r="F52" s="607" t="n">
        <f aca="false">(1-VLOOKUP(F7,'(Betriebsstoff- &amp; Anlagendaten)'!$B$5:$I$23,8,0)+0.01*F26)*100</f>
        <v>100</v>
      </c>
      <c r="G52" s="607" t="n">
        <f aca="false">(1-VLOOKUP(G7,'(Betriebsstoff- &amp; Anlagendaten)'!$B$5:$I$23,8,0)+0.01*G26)*100</f>
        <v>100</v>
      </c>
      <c r="H52" s="607" t="n">
        <f aca="false">(1-VLOOKUP(H7,'(Betriebsstoff- &amp; Anlagendaten)'!$B$5:$I$23,8,0)+0.01*H26)*100</f>
        <v>100</v>
      </c>
      <c r="I52" s="607" t="n">
        <f aca="false">(1-VLOOKUP(I7,'(Betriebsstoff- &amp; Anlagendaten)'!$B$5:$I$23,8,0)+0.01*I26)*100</f>
        <v>100</v>
      </c>
      <c r="J52" s="5"/>
      <c r="K52" s="608" t="n">
        <f aca="false">(F52*F25+G52*G25+H52*H25+I52*I25)/100</f>
        <v>0</v>
      </c>
      <c r="L52" s="5"/>
      <c r="M52" s="5"/>
      <c r="N52" s="607" t="n">
        <f aca="false">IF((1-VLOOKUP(N7,'(Betriebsstoff- &amp; Anlagendaten)'!$B$5:$I$23,8,0)+0.01*N26)*100&gt;100,100,(1-VLOOKUP(N7,'(Betriebsstoff- &amp; Anlagendaten)'!$B$5:$I$23,8,0)+0.01*N26)*100)</f>
        <v>100</v>
      </c>
      <c r="O52" s="607" t="n">
        <f aca="false">IF((1-VLOOKUP(O7,'(Betriebsstoff- &amp; Anlagendaten)'!$B$5:$I$23,8,0)+0.01*O26)*100&gt;100,100,(1-VLOOKUP(O7,'(Betriebsstoff- &amp; Anlagendaten)'!$B$5:$I$23,8,0)+0.01*O26)*100)</f>
        <v>100</v>
      </c>
      <c r="P52" s="607" t="n">
        <f aca="false">IF((1-VLOOKUP(P7,'(Betriebsstoff- &amp; Anlagendaten)'!$B$5:$I$23,8,0)+0.01*P26)*100&gt;100,100,(1-VLOOKUP(P7,'(Betriebsstoff- &amp; Anlagendaten)'!$B$5:$I$23,8,0)+0.01*P26)*100)</f>
        <v>100</v>
      </c>
      <c r="Q52" s="607" t="n">
        <f aca="false">IF((1-VLOOKUP(Q7,'(Betriebsstoff- &amp; Anlagendaten)'!$B$5:$I$23,8,0)+0.01*Q26)*100&gt;100,100,(1-VLOOKUP(Q7,'(Betriebsstoff- &amp; Anlagendaten)'!$B$5:$I$23,8,0)+0.01*Q26)*100)</f>
        <v>100</v>
      </c>
      <c r="R52" s="5"/>
      <c r="S52" s="608" t="n">
        <f aca="false">IF((N52*N25+O52*O25+P52*P25+Q52*Q25)/100&gt;100,100,(N52*N25+O52*O25+P52*P25+Q52*Q25)/100)</f>
        <v>0</v>
      </c>
      <c r="T52" s="5"/>
      <c r="U52" s="607" t="n">
        <f aca="false">(1-VLOOKUP(U7,'(Betriebsstoff- &amp; Anlagendaten)'!$B$5:$I$23,8,0)+0.01*U26)*100</f>
        <v>96</v>
      </c>
      <c r="V52" s="607" t="n">
        <f aca="false">(1-VLOOKUP(V7,'(Betriebsstoff- &amp; Anlagendaten)'!$B$5:$I$23,8,0)+0.01*V26)*100</f>
        <v>100</v>
      </c>
      <c r="W52" s="607" t="n">
        <f aca="false">(1-VLOOKUP(W7,'(Betriebsstoff- &amp; Anlagendaten)'!$B$5:$I$23,8,0)+0.01*W26)*100</f>
        <v>0</v>
      </c>
      <c r="X52" s="607" t="n">
        <f aca="false">(1-VLOOKUP(X7,'(Betriebsstoff- &amp; Anlagendaten)'!$B$5:$I$23,8,0)+0.01*X26)*100</f>
        <v>0</v>
      </c>
      <c r="Y52" s="607" t="n">
        <f aca="false">(1-VLOOKUP(Y7,'(Betriebsstoff- &amp; Anlagendaten)'!$B$5:$I$23,8,0)+0.01*Y26)*100</f>
        <v>0</v>
      </c>
      <c r="Z52" s="607" t="n">
        <f aca="false">(1-VLOOKUP(Z7,'(Betriebsstoff- &amp; Anlagendaten)'!$B$5:$I$23,8,0)+0.01*Z26)*100</f>
        <v>0</v>
      </c>
      <c r="AA52" s="607" t="n">
        <f aca="false">(1-VLOOKUP(AA7,'(Betriebsstoff- &amp; Anlagendaten)'!$B$5:$I$23,8,0)+0.01*AA26)*100</f>
        <v>100</v>
      </c>
      <c r="AB52" s="607" t="n">
        <f aca="false">(1-VLOOKUP(AB7,'(Betriebsstoff- &amp; Anlagendaten)'!$B$5:$I$23,8,0)+0.01*AB26)*100</f>
        <v>100</v>
      </c>
      <c r="AC52" s="607" t="n">
        <f aca="false">(1-VLOOKUP(AC7,'(Betriebsstoff- &amp; Anlagendaten)'!$B$5:$I$23,8,0)+0.01*AC26)*100</f>
        <v>100</v>
      </c>
      <c r="AD52" s="607" t="n">
        <f aca="false">(1-VLOOKUP(AD7,'(Betriebsstoff- &amp; Anlagendaten)'!$B$5:$I$23,8,0)+0.01*AD26)*100</f>
        <v>0.000100000000002876</v>
      </c>
      <c r="AE52" s="607" t="n">
        <f aca="false">(1-VLOOKUP(AE7,'(Betriebsstoff- &amp; Anlagendaten)'!$B$5:$I$23,8,0)+0.01*AE26)*100</f>
        <v>55</v>
      </c>
      <c r="AF52" s="607" t="n">
        <f aca="false">(1-VLOOKUP(AF7,'(Betriebsstoff- &amp; Anlagendaten)'!$B$5:$I$23,8,0)+0.01*AF26)*100</f>
        <v>80</v>
      </c>
      <c r="AG52" s="607" t="n">
        <f aca="false">(1-VLOOKUP(AG7,'(Betriebsstoff- &amp; Anlagendaten)'!$B$5:$I$23,8,0)+0.01*AG26)*100</f>
        <v>55</v>
      </c>
      <c r="AH52" s="607" t="n">
        <f aca="false">(1-VLOOKUP(AH7,'(Betriebsstoff- &amp; Anlagendaten)'!$B$5:$I$23,8,0)+0.01*AH26)*100</f>
        <v>80</v>
      </c>
      <c r="AI52" s="607" t="n">
        <f aca="false">(1-VLOOKUP(AI7,'(Betriebsstoff- &amp; Anlagendaten)'!$B$5:$I$23,8,0)+0.01*AI26)*100</f>
        <v>100</v>
      </c>
      <c r="AJ52" s="607" t="n">
        <f aca="false">(1-VLOOKUP(AJ7,'(Betriebsstoff- &amp; Anlagendaten)'!$B$5:$I$23,8,0)+0.01*AJ26)*100</f>
        <v>0</v>
      </c>
      <c r="AK52" s="607" t="n">
        <f aca="false">(1-VLOOKUP(AK7,'(Betriebsstoff- &amp; Anlagendaten)'!$B$5:$I$23,8,0)+0.01*AK26)*100</f>
        <v>80</v>
      </c>
      <c r="AL52" s="607" t="e">
        <f aca="false">(1-VLOOKUP(AL7,'(Betriebsstoff- &amp; Anlagendaten)'!$B$5:$I$23,8,0)+0.01*AL26)*100</f>
        <v>#N/A</v>
      </c>
      <c r="AM52" s="607" t="e">
        <f aca="false">(1-VLOOKUP(AM7,'(Betriebsstoff- &amp; Anlagendaten)'!$B$5:$I$23,8,0)+0.01*AM26)*100</f>
        <v>#N/A</v>
      </c>
      <c r="AN52" s="607" t="e">
        <f aca="false">(1-VLOOKUP(AN7,'(Betriebsstoff- &amp; Anlagendaten)'!$B$5:$I$23,8,0)+0.01*AN26)*100</f>
        <v>#N/A</v>
      </c>
    </row>
    <row r="53" customFormat="false" ht="17.25" hidden="false" customHeight="false" outlineLevel="0" collapsed="false">
      <c r="A53" s="2"/>
      <c r="B53" s="4"/>
      <c r="C53" s="1"/>
      <c r="D53" s="367"/>
      <c r="E53" s="4"/>
      <c r="F53" s="367"/>
      <c r="G53" s="2"/>
      <c r="H53" s="2"/>
      <c r="I53" s="2"/>
      <c r="J53" s="2"/>
      <c r="K53" s="2"/>
      <c r="L53" s="2"/>
      <c r="M53" s="2"/>
      <c r="N53" s="2"/>
      <c r="O53" s="2"/>
      <c r="P53" s="2"/>
      <c r="Q53" s="2"/>
      <c r="R53" s="2"/>
      <c r="S53" s="368"/>
      <c r="T53" s="2"/>
      <c r="U53" s="367"/>
      <c r="V53" s="2"/>
      <c r="W53" s="2"/>
      <c r="X53" s="2"/>
      <c r="Y53" s="2"/>
      <c r="Z53" s="2"/>
      <c r="AA53" s="2"/>
      <c r="AB53" s="2"/>
      <c r="AC53" s="2"/>
      <c r="AD53" s="2"/>
      <c r="AE53" s="2"/>
      <c r="AF53" s="2"/>
      <c r="AG53" s="2"/>
      <c r="AH53" s="2"/>
      <c r="AI53" s="2"/>
      <c r="AJ53" s="2"/>
      <c r="AK53" s="2"/>
      <c r="AL53" s="2"/>
      <c r="AM53" s="2"/>
      <c r="AN53" s="2"/>
    </row>
    <row r="54" customFormat="false" ht="19.5" hidden="false" customHeight="false" outlineLevel="0" collapsed="false">
      <c r="A54" s="2"/>
      <c r="B54" s="609"/>
      <c r="C54" s="610"/>
      <c r="D54" s="367"/>
      <c r="E54" s="610"/>
      <c r="F54" s="367"/>
      <c r="G54" s="2"/>
      <c r="H54" s="2"/>
      <c r="I54" s="2"/>
      <c r="J54" s="2"/>
      <c r="K54" s="2"/>
      <c r="L54" s="2"/>
      <c r="M54" s="2"/>
      <c r="N54" s="2"/>
      <c r="O54" s="2"/>
      <c r="P54" s="2"/>
      <c r="Q54" s="2"/>
      <c r="R54" s="2"/>
      <c r="S54" s="368"/>
      <c r="T54" s="2"/>
      <c r="U54" s="367"/>
      <c r="V54" s="2"/>
      <c r="W54" s="2"/>
      <c r="X54" s="2"/>
      <c r="Y54" s="2"/>
      <c r="Z54" s="2"/>
      <c r="AA54" s="2"/>
      <c r="AB54" s="2"/>
      <c r="AC54" s="2"/>
      <c r="AD54" s="2"/>
      <c r="AE54" s="2"/>
      <c r="AF54" s="2"/>
      <c r="AG54" s="2"/>
      <c r="AH54" s="2"/>
      <c r="AI54" s="2"/>
      <c r="AJ54" s="2"/>
      <c r="AK54" s="2"/>
      <c r="AL54" s="2"/>
      <c r="AM54" s="2"/>
      <c r="AN54" s="2"/>
    </row>
    <row r="55" customFormat="false" ht="19.5" hidden="false" customHeight="false" outlineLevel="0" collapsed="false">
      <c r="A55" s="2"/>
      <c r="B55" s="611" t="s">
        <v>230</v>
      </c>
      <c r="C55" s="612" t="n">
        <f aca="false">'1. Anleitung'!B6</f>
        <v>20</v>
      </c>
      <c r="D55" s="613" t="s">
        <v>196</v>
      </c>
      <c r="E55" s="610"/>
      <c r="F55" s="614"/>
      <c r="G55" s="615"/>
      <c r="H55" s="615"/>
      <c r="I55" s="615"/>
      <c r="J55" s="2"/>
      <c r="K55" s="615"/>
      <c r="L55" s="2"/>
      <c r="M55" s="2"/>
      <c r="N55" s="615"/>
      <c r="O55" s="615"/>
      <c r="P55" s="615"/>
      <c r="Q55" s="615"/>
      <c r="R55" s="2"/>
      <c r="S55" s="616"/>
      <c r="T55" s="2"/>
      <c r="U55" s="614"/>
      <c r="V55" s="615"/>
      <c r="W55" s="615"/>
      <c r="X55" s="615"/>
      <c r="Y55" s="615"/>
      <c r="Z55" s="615"/>
      <c r="AA55" s="615"/>
      <c r="AB55" s="615"/>
      <c r="AC55" s="615"/>
      <c r="AD55" s="615"/>
      <c r="AE55" s="615"/>
      <c r="AF55" s="615"/>
      <c r="AG55" s="615"/>
      <c r="AH55" s="615"/>
      <c r="AI55" s="615"/>
      <c r="AJ55" s="616"/>
      <c r="AK55" s="616"/>
      <c r="AL55" s="616"/>
      <c r="AM55" s="616"/>
      <c r="AN55" s="616"/>
    </row>
    <row r="56" customFormat="false" ht="17.25" hidden="false" customHeight="false" outlineLevel="0" collapsed="false">
      <c r="A56" s="2"/>
      <c r="B56" s="4"/>
      <c r="C56" s="617" t="s">
        <v>231</v>
      </c>
      <c r="D56" s="618"/>
      <c r="E56" s="619"/>
      <c r="F56" s="618"/>
      <c r="G56" s="620"/>
      <c r="H56" s="620"/>
      <c r="I56" s="620"/>
      <c r="J56" s="620"/>
      <c r="K56" s="620"/>
      <c r="L56" s="620"/>
      <c r="M56" s="620"/>
      <c r="N56" s="620"/>
      <c r="O56" s="620"/>
      <c r="P56" s="620"/>
      <c r="Q56" s="620"/>
      <c r="R56" s="620"/>
      <c r="S56" s="621"/>
      <c r="T56" s="620"/>
      <c r="U56" s="618"/>
      <c r="V56" s="620"/>
      <c r="W56" s="620"/>
      <c r="X56" s="620"/>
      <c r="Y56" s="620"/>
      <c r="Z56" s="620"/>
      <c r="AA56" s="620"/>
      <c r="AB56" s="620"/>
      <c r="AC56" s="620"/>
      <c r="AD56" s="620"/>
      <c r="AE56" s="620"/>
      <c r="AF56" s="620"/>
      <c r="AG56" s="620"/>
      <c r="AH56" s="620"/>
      <c r="AI56" s="620"/>
      <c r="AJ56" s="621"/>
      <c r="AK56" s="621"/>
      <c r="AL56" s="621"/>
      <c r="AM56" s="621"/>
      <c r="AN56" s="621"/>
    </row>
    <row r="57" customFormat="false" ht="27" hidden="false" customHeight="true" outlineLevel="0" collapsed="false">
      <c r="A57" s="2"/>
      <c r="B57" s="4"/>
      <c r="C57" s="622" t="s">
        <v>232</v>
      </c>
      <c r="D57" s="617"/>
      <c r="E57" s="623"/>
      <c r="F57" s="624" t="str">
        <f aca="false">F6</f>
        <v>- Bitte auswählen -</v>
      </c>
      <c r="G57" s="625" t="str">
        <f aca="false">G6</f>
        <v>- Bitte auswählen -</v>
      </c>
      <c r="H57" s="625" t="str">
        <f aca="false">H6</f>
        <v>- Bitte auswählen -</v>
      </c>
      <c r="I57" s="625" t="str">
        <f aca="false">I6</f>
        <v>- Bitte auswählen -</v>
      </c>
      <c r="J57" s="619"/>
      <c r="K57" s="625"/>
      <c r="L57" s="619"/>
      <c r="M57" s="619"/>
      <c r="N57" s="625" t="str">
        <f aca="false">N6</f>
        <v>- Bitte auswählen -</v>
      </c>
      <c r="O57" s="626" t="str">
        <f aca="false">O6</f>
        <v>- Bitte auswählen -</v>
      </c>
      <c r="P57" s="626" t="str">
        <f aca="false">P6</f>
        <v>- Bitte auswählen -</v>
      </c>
      <c r="Q57" s="626" t="str">
        <f aca="false">Q6</f>
        <v>- Bitte auswählen -</v>
      </c>
      <c r="R57" s="627"/>
      <c r="S57" s="628"/>
      <c r="T57" s="619"/>
      <c r="U57" s="624" t="str">
        <f aca="false">U$6</f>
        <v>Nahwärme</v>
      </c>
      <c r="V57" s="625" t="str">
        <f aca="false">V$6</f>
        <v>Biogaskessel</v>
      </c>
      <c r="W57" s="625" t="str">
        <f aca="false">W$6</f>
        <v>Gas-Niedertemperaturkessel</v>
      </c>
      <c r="X57" s="625" t="str">
        <f aca="false">X$6</f>
        <v>Gas-Brennwertkessel</v>
      </c>
      <c r="Y57" s="625" t="str">
        <f aca="false">Y$6</f>
        <v>Ölkessel</v>
      </c>
      <c r="Z57" s="625" t="str">
        <f aca="false">Z$6</f>
        <v>Öl-Brennwertgerät</v>
      </c>
      <c r="AA57" s="625" t="str">
        <f aca="false">AA$6</f>
        <v>Pelletkessel</v>
      </c>
      <c r="AB57" s="625" t="str">
        <f aca="false">AB$6</f>
        <v>Scheitholzanlage</v>
      </c>
      <c r="AC57" s="625" t="str">
        <f aca="false">AC$6</f>
        <v>Hackschnitzelkessel</v>
      </c>
      <c r="AD57" s="625" t="str">
        <f aca="false">AD$6</f>
        <v>Stromheizung</v>
      </c>
      <c r="AE57" s="625" t="str">
        <f aca="false">AE$6</f>
        <v>Luft-WP</v>
      </c>
      <c r="AF57" s="625" t="str">
        <f aca="false">AF$6</f>
        <v>Luft-WP mit PV-Unterstützung</v>
      </c>
      <c r="AG57" s="625" t="str">
        <f aca="false">AG$6</f>
        <v>Sole-Wasser-WP</v>
      </c>
      <c r="AH57" s="625" t="str">
        <f aca="false">AH$6</f>
        <v>Sole-Wasser-WP mit PV-Unterstützung</v>
      </c>
      <c r="AI57" s="625" t="str">
        <f aca="false">AI$6</f>
        <v>Solarthermie</v>
      </c>
      <c r="AJ57" s="628" t="str">
        <f aca="false">AJ$6</f>
        <v>Brennstoffzelle</v>
      </c>
      <c r="AK57" s="628" t="str">
        <f aca="false">AK$6</f>
        <v>Luft-WP mit bestehender PV</v>
      </c>
      <c r="AL57" s="629" t="str">
        <f aca="false">AL$6</f>
        <v>weiterer Anlagentyp2</v>
      </c>
      <c r="AM57" s="629" t="str">
        <f aca="false">AM$6</f>
        <v>weiterer Anlagentyp3</v>
      </c>
      <c r="AN57" s="629" t="str">
        <f aca="false">AN$6</f>
        <v>weiterer Anlagentyp4</v>
      </c>
    </row>
    <row r="58" s="634" customFormat="true" ht="29.25" hidden="false" customHeight="true" outlineLevel="0" collapsed="false">
      <c r="A58" s="630"/>
      <c r="B58" s="631" t="s">
        <v>233</v>
      </c>
      <c r="C58" s="632"/>
      <c r="D58" s="632"/>
      <c r="E58" s="632"/>
      <c r="F58" s="633" t="n">
        <v>0</v>
      </c>
      <c r="G58" s="633" t="n">
        <v>0</v>
      </c>
      <c r="H58" s="633" t="n">
        <v>0</v>
      </c>
      <c r="I58" s="633" t="n">
        <v>0</v>
      </c>
      <c r="J58" s="632"/>
      <c r="K58" s="632"/>
      <c r="L58" s="632"/>
      <c r="M58" s="632"/>
      <c r="N58" s="633" t="n">
        <v>0</v>
      </c>
      <c r="O58" s="633" t="n">
        <v>0</v>
      </c>
      <c r="P58" s="633" t="n">
        <v>0</v>
      </c>
      <c r="Q58" s="633" t="n">
        <v>0</v>
      </c>
      <c r="R58" s="632"/>
      <c r="S58" s="632"/>
      <c r="T58" s="632"/>
      <c r="U58" s="633" t="n">
        <v>0</v>
      </c>
      <c r="V58" s="633" t="n">
        <v>0</v>
      </c>
      <c r="W58" s="633" t="n">
        <v>0</v>
      </c>
      <c r="X58" s="633" t="n">
        <v>0</v>
      </c>
      <c r="Y58" s="633" t="n">
        <v>0</v>
      </c>
      <c r="Z58" s="633" t="n">
        <v>0</v>
      </c>
      <c r="AA58" s="633" t="n">
        <v>0</v>
      </c>
      <c r="AB58" s="633" t="n">
        <v>0</v>
      </c>
      <c r="AC58" s="633" t="n">
        <v>0</v>
      </c>
      <c r="AD58" s="633" t="n">
        <v>0</v>
      </c>
      <c r="AE58" s="633" t="n">
        <v>0</v>
      </c>
      <c r="AF58" s="633" t="n">
        <v>0</v>
      </c>
      <c r="AG58" s="633" t="n">
        <v>0</v>
      </c>
      <c r="AH58" s="633" t="n">
        <v>0</v>
      </c>
      <c r="AI58" s="633" t="n">
        <v>0</v>
      </c>
      <c r="AJ58" s="633" t="n">
        <v>0</v>
      </c>
      <c r="AK58" s="633" t="n">
        <v>0</v>
      </c>
      <c r="AL58" s="633" t="n">
        <v>0</v>
      </c>
      <c r="AM58" s="633" t="n">
        <v>0</v>
      </c>
      <c r="AN58" s="633" t="n">
        <v>0</v>
      </c>
      <c r="AO58" s="630"/>
      <c r="AP58" s="630"/>
      <c r="AQ58" s="630"/>
      <c r="AR58" s="630"/>
      <c r="AS58" s="630"/>
      <c r="AT58" s="630"/>
      <c r="AU58" s="630"/>
      <c r="AV58" s="630"/>
      <c r="AW58" s="630"/>
      <c r="AX58" s="630"/>
      <c r="AY58" s="630"/>
      <c r="AZ58" s="630"/>
      <c r="BA58" s="630"/>
      <c r="BB58" s="630"/>
      <c r="BC58" s="630"/>
      <c r="BD58" s="630"/>
      <c r="BE58" s="630"/>
      <c r="BF58" s="630"/>
      <c r="BG58" s="630"/>
      <c r="BH58" s="630"/>
      <c r="BI58" s="630"/>
      <c r="BJ58" s="630"/>
      <c r="BK58" s="630"/>
      <c r="BL58" s="630"/>
      <c r="BM58" s="630"/>
      <c r="BN58" s="630"/>
      <c r="BO58" s="630"/>
      <c r="BP58" s="630"/>
      <c r="BQ58" s="630"/>
      <c r="BR58" s="630"/>
      <c r="BS58" s="630"/>
      <c r="BT58" s="630"/>
      <c r="BU58" s="630"/>
      <c r="BV58" s="630"/>
      <c r="BW58" s="630"/>
      <c r="BX58" s="630"/>
      <c r="BY58" s="630"/>
      <c r="BZ58" s="630"/>
      <c r="CA58" s="630"/>
      <c r="CB58" s="630"/>
      <c r="CC58" s="630"/>
      <c r="CD58" s="630"/>
      <c r="CE58" s="630"/>
      <c r="CF58" s="630"/>
      <c r="CG58" s="630"/>
      <c r="CH58" s="630"/>
      <c r="CI58" s="630"/>
      <c r="CJ58" s="630"/>
      <c r="CK58" s="630"/>
      <c r="CL58" s="630"/>
      <c r="CM58" s="630"/>
      <c r="CN58" s="630"/>
      <c r="CO58" s="630"/>
      <c r="CP58" s="630"/>
      <c r="CQ58" s="630"/>
      <c r="CR58" s="630"/>
      <c r="CS58" s="630"/>
      <c r="CT58" s="630"/>
      <c r="CU58" s="630"/>
      <c r="CV58" s="630"/>
      <c r="CW58" s="630"/>
      <c r="CX58" s="630"/>
      <c r="CY58" s="630"/>
      <c r="CZ58" s="630"/>
      <c r="DA58" s="630"/>
      <c r="DB58" s="630"/>
      <c r="DC58" s="630"/>
      <c r="DD58" s="630"/>
      <c r="DE58" s="630"/>
      <c r="DF58" s="630"/>
      <c r="DG58" s="630"/>
      <c r="DH58" s="630"/>
      <c r="DI58" s="630"/>
      <c r="DJ58" s="630"/>
      <c r="DK58" s="630"/>
      <c r="DL58" s="630"/>
      <c r="DM58" s="630"/>
      <c r="DN58" s="630"/>
      <c r="DO58" s="630"/>
      <c r="DP58" s="630"/>
      <c r="DQ58" s="630"/>
      <c r="DR58" s="630"/>
      <c r="DS58" s="630"/>
      <c r="DT58" s="630"/>
      <c r="DU58" s="630"/>
      <c r="DV58" s="630"/>
      <c r="DW58" s="630"/>
      <c r="DX58" s="630"/>
      <c r="DY58" s="630"/>
      <c r="DZ58" s="630"/>
      <c r="EA58" s="630"/>
      <c r="EB58" s="630"/>
      <c r="EC58" s="630"/>
      <c r="ED58" s="630"/>
      <c r="EE58" s="630"/>
      <c r="EF58" s="630"/>
      <c r="EG58" s="630"/>
      <c r="EH58" s="630"/>
      <c r="EI58" s="630"/>
      <c r="EJ58" s="630"/>
      <c r="EK58" s="630"/>
      <c r="EL58" s="630"/>
      <c r="EM58" s="630"/>
      <c r="EN58" s="630"/>
      <c r="EO58" s="630"/>
      <c r="EP58" s="630"/>
      <c r="EQ58" s="630"/>
      <c r="ER58" s="630"/>
      <c r="ES58" s="630"/>
      <c r="ET58" s="630"/>
      <c r="EU58" s="630"/>
      <c r="EV58" s="630"/>
      <c r="EW58" s="630"/>
      <c r="EX58" s="630"/>
      <c r="EY58" s="630"/>
      <c r="EZ58" s="630"/>
      <c r="FA58" s="630"/>
      <c r="FB58" s="630"/>
      <c r="FC58" s="630"/>
      <c r="FD58" s="630"/>
      <c r="FE58" s="630"/>
      <c r="FF58" s="630"/>
      <c r="FG58" s="630"/>
      <c r="FH58" s="630"/>
      <c r="FI58" s="630"/>
      <c r="FJ58" s="630"/>
      <c r="FK58" s="630"/>
      <c r="FL58" s="630"/>
      <c r="FM58" s="630"/>
      <c r="FN58" s="630"/>
      <c r="FO58" s="630"/>
      <c r="FP58" s="630"/>
      <c r="FQ58" s="630"/>
      <c r="FR58" s="630"/>
      <c r="FS58" s="630"/>
      <c r="FT58" s="630"/>
      <c r="FU58" s="630"/>
      <c r="FV58" s="630"/>
      <c r="FW58" s="630"/>
      <c r="FX58" s="630"/>
      <c r="FY58" s="630"/>
      <c r="FZ58" s="630"/>
      <c r="GA58" s="630"/>
      <c r="GB58" s="630"/>
      <c r="GC58" s="630"/>
      <c r="GD58" s="630"/>
      <c r="GE58" s="630"/>
      <c r="GF58" s="630"/>
      <c r="GG58" s="630"/>
      <c r="GH58" s="630"/>
      <c r="GI58" s="630"/>
      <c r="GJ58" s="630"/>
      <c r="GK58" s="630"/>
      <c r="GL58" s="630"/>
      <c r="GM58" s="630"/>
      <c r="GN58" s="630"/>
      <c r="GO58" s="630"/>
      <c r="GP58" s="630"/>
      <c r="GQ58" s="630"/>
      <c r="GR58" s="630"/>
      <c r="GS58" s="630"/>
      <c r="GT58" s="630"/>
      <c r="GU58" s="630"/>
      <c r="GV58" s="630"/>
      <c r="GW58" s="630"/>
      <c r="GX58" s="630"/>
      <c r="GY58" s="630"/>
      <c r="GZ58" s="630"/>
      <c r="HA58" s="630"/>
      <c r="HB58" s="630"/>
      <c r="HC58" s="630"/>
      <c r="HD58" s="630"/>
      <c r="HE58" s="630"/>
      <c r="HF58" s="630"/>
      <c r="HG58" s="630"/>
      <c r="HH58" s="630"/>
      <c r="HI58" s="630"/>
      <c r="HJ58" s="630"/>
      <c r="HK58" s="630"/>
      <c r="HL58" s="630"/>
      <c r="HM58" s="630"/>
      <c r="HN58" s="630"/>
      <c r="HO58" s="630"/>
      <c r="HP58" s="630"/>
      <c r="HQ58" s="630"/>
      <c r="HR58" s="630"/>
      <c r="HS58" s="630"/>
      <c r="HT58" s="630"/>
      <c r="HU58" s="630"/>
      <c r="HV58" s="630"/>
      <c r="HW58" s="630"/>
      <c r="HX58" s="630"/>
      <c r="HY58" s="630"/>
      <c r="HZ58" s="630"/>
      <c r="IA58" s="630"/>
      <c r="IB58" s="630"/>
      <c r="IC58" s="630"/>
      <c r="ID58" s="630"/>
      <c r="IE58" s="630"/>
      <c r="IF58" s="630"/>
      <c r="IG58" s="630"/>
      <c r="IH58" s="630"/>
      <c r="II58" s="630"/>
      <c r="IJ58" s="630"/>
      <c r="IK58" s="630"/>
      <c r="IL58" s="630"/>
      <c r="IM58" s="630"/>
      <c r="IN58" s="630"/>
      <c r="IO58" s="630"/>
      <c r="IP58" s="630"/>
      <c r="IQ58" s="630"/>
      <c r="IR58" s="630"/>
      <c r="IS58" s="630"/>
      <c r="IT58" s="630"/>
      <c r="IU58" s="630"/>
      <c r="IV58" s="630"/>
      <c r="IW58" s="630"/>
      <c r="IX58" s="630"/>
      <c r="IY58" s="630"/>
      <c r="IZ58" s="630"/>
      <c r="JA58" s="630"/>
      <c r="JB58" s="630"/>
      <c r="JC58" s="630"/>
      <c r="JD58" s="630"/>
      <c r="JE58" s="630"/>
      <c r="JF58" s="630"/>
      <c r="JG58" s="630"/>
      <c r="JH58" s="630"/>
      <c r="JI58" s="630"/>
      <c r="JJ58" s="630"/>
      <c r="JK58" s="630"/>
      <c r="JL58" s="630"/>
      <c r="JM58" s="630"/>
      <c r="JN58" s="630"/>
      <c r="JO58" s="630"/>
      <c r="JP58" s="630"/>
      <c r="JQ58" s="630"/>
      <c r="JR58" s="630"/>
      <c r="JS58" s="630"/>
      <c r="JT58" s="630"/>
      <c r="JU58" s="630"/>
      <c r="JV58" s="630"/>
      <c r="JW58" s="630"/>
      <c r="JX58" s="630"/>
      <c r="JY58" s="630"/>
      <c r="JZ58" s="630"/>
      <c r="KA58" s="630"/>
      <c r="KB58" s="630"/>
      <c r="KC58" s="630"/>
      <c r="KD58" s="630"/>
      <c r="KE58" s="630"/>
      <c r="KF58" s="630"/>
      <c r="KG58" s="630"/>
      <c r="KH58" s="630"/>
      <c r="KI58" s="630"/>
      <c r="KJ58" s="630"/>
      <c r="KK58" s="630"/>
      <c r="KL58" s="630"/>
      <c r="KM58" s="630"/>
      <c r="KN58" s="630"/>
      <c r="KO58" s="630"/>
      <c r="KP58" s="630"/>
      <c r="KQ58" s="630"/>
      <c r="KR58" s="630"/>
      <c r="KS58" s="630"/>
      <c r="KT58" s="630"/>
      <c r="KU58" s="630"/>
      <c r="KV58" s="630"/>
      <c r="KW58" s="630"/>
      <c r="KX58" s="630"/>
      <c r="KY58" s="630"/>
      <c r="KZ58" s="630"/>
      <c r="LA58" s="630"/>
      <c r="LB58" s="630"/>
      <c r="LC58" s="630"/>
      <c r="LD58" s="630"/>
      <c r="LE58" s="630"/>
      <c r="LF58" s="630"/>
      <c r="LG58" s="630"/>
      <c r="LH58" s="630"/>
      <c r="LI58" s="630"/>
      <c r="LJ58" s="630"/>
      <c r="LK58" s="630"/>
      <c r="LL58" s="630"/>
      <c r="LM58" s="630"/>
      <c r="LN58" s="630"/>
      <c r="LO58" s="630"/>
      <c r="LP58" s="630"/>
      <c r="LQ58" s="630"/>
      <c r="LR58" s="630"/>
      <c r="LS58" s="630"/>
      <c r="LT58" s="630"/>
      <c r="LU58" s="630"/>
      <c r="LV58" s="630"/>
      <c r="LW58" s="630"/>
      <c r="LX58" s="630"/>
      <c r="LY58" s="630"/>
      <c r="LZ58" s="630"/>
      <c r="MA58" s="630"/>
      <c r="MB58" s="630"/>
      <c r="MC58" s="630"/>
      <c r="MD58" s="630"/>
      <c r="ME58" s="630"/>
      <c r="MF58" s="630"/>
      <c r="MG58" s="630"/>
      <c r="MH58" s="630"/>
      <c r="MI58" s="630"/>
      <c r="MJ58" s="630"/>
      <c r="MK58" s="630"/>
      <c r="ML58" s="630"/>
      <c r="MM58" s="630"/>
      <c r="MN58" s="630"/>
      <c r="MO58" s="630"/>
      <c r="MP58" s="630"/>
      <c r="MQ58" s="630"/>
      <c r="MR58" s="630"/>
      <c r="MS58" s="630"/>
      <c r="MT58" s="630"/>
      <c r="MU58" s="630"/>
      <c r="MV58" s="630"/>
      <c r="MW58" s="630"/>
      <c r="MX58" s="630"/>
      <c r="MY58" s="630"/>
      <c r="MZ58" s="630"/>
      <c r="NA58" s="630"/>
      <c r="NB58" s="630"/>
      <c r="NC58" s="630"/>
      <c r="ND58" s="630"/>
      <c r="NE58" s="630"/>
      <c r="NF58" s="630"/>
      <c r="NG58" s="630"/>
      <c r="NH58" s="630"/>
      <c r="NI58" s="630"/>
      <c r="NJ58" s="630"/>
      <c r="NK58" s="630"/>
      <c r="NL58" s="630"/>
      <c r="NM58" s="630"/>
      <c r="NN58" s="630"/>
      <c r="NO58" s="630"/>
      <c r="NP58" s="630"/>
      <c r="NQ58" s="630"/>
      <c r="NR58" s="630"/>
      <c r="NS58" s="630"/>
      <c r="NT58" s="630"/>
      <c r="NU58" s="630"/>
      <c r="NV58" s="630"/>
      <c r="NW58" s="630"/>
      <c r="NX58" s="630"/>
      <c r="NY58" s="630"/>
      <c r="NZ58" s="630"/>
      <c r="OA58" s="630"/>
      <c r="OB58" s="630"/>
      <c r="OC58" s="630"/>
      <c r="OD58" s="630"/>
      <c r="OE58" s="630"/>
      <c r="OF58" s="630"/>
      <c r="OG58" s="630"/>
      <c r="OH58" s="630"/>
      <c r="OI58" s="630"/>
      <c r="OJ58" s="630"/>
      <c r="OK58" s="630"/>
      <c r="OL58" s="630"/>
      <c r="OM58" s="630"/>
      <c r="ON58" s="630"/>
      <c r="OO58" s="630"/>
      <c r="OP58" s="630"/>
      <c r="OQ58" s="630"/>
      <c r="OR58" s="630"/>
      <c r="OS58" s="630"/>
      <c r="OT58" s="630"/>
      <c r="OU58" s="630"/>
      <c r="OV58" s="630"/>
      <c r="OW58" s="630"/>
      <c r="OX58" s="630"/>
      <c r="OY58" s="630"/>
      <c r="OZ58" s="630"/>
      <c r="PA58" s="630"/>
      <c r="PB58" s="630"/>
      <c r="PC58" s="630"/>
      <c r="PD58" s="630"/>
      <c r="PE58" s="630"/>
      <c r="PF58" s="630"/>
      <c r="PG58" s="630"/>
      <c r="PH58" s="630"/>
      <c r="PI58" s="630"/>
      <c r="PJ58" s="630"/>
      <c r="PK58" s="630"/>
      <c r="PL58" s="630"/>
      <c r="PM58" s="630"/>
      <c r="PN58" s="630"/>
      <c r="PO58" s="630"/>
      <c r="PP58" s="630"/>
      <c r="PQ58" s="630"/>
      <c r="PR58" s="630"/>
      <c r="PS58" s="630"/>
      <c r="PT58" s="630"/>
      <c r="PU58" s="630"/>
      <c r="PV58" s="630"/>
      <c r="PW58" s="630"/>
      <c r="PX58" s="630"/>
      <c r="PY58" s="630"/>
      <c r="PZ58" s="630"/>
      <c r="QA58" s="630"/>
      <c r="QB58" s="630"/>
      <c r="QC58" s="630"/>
      <c r="QD58" s="630"/>
      <c r="QE58" s="630"/>
      <c r="QF58" s="630"/>
      <c r="QG58" s="630"/>
      <c r="QH58" s="630"/>
      <c r="QI58" s="630"/>
      <c r="QJ58" s="630"/>
      <c r="QK58" s="630"/>
      <c r="QL58" s="630"/>
      <c r="QM58" s="630"/>
      <c r="QN58" s="630"/>
      <c r="QO58" s="630"/>
      <c r="QP58" s="630"/>
      <c r="QQ58" s="630"/>
      <c r="QR58" s="630"/>
      <c r="QS58" s="630"/>
      <c r="QT58" s="630"/>
      <c r="QU58" s="630"/>
      <c r="QV58" s="630"/>
      <c r="QW58" s="630"/>
      <c r="QX58" s="630"/>
      <c r="QY58" s="630"/>
      <c r="QZ58" s="630"/>
      <c r="RA58" s="630"/>
      <c r="RB58" s="630"/>
      <c r="RC58" s="630"/>
      <c r="RD58" s="630"/>
      <c r="RE58" s="630"/>
      <c r="RF58" s="630"/>
      <c r="RG58" s="630"/>
      <c r="RH58" s="630"/>
      <c r="RI58" s="630"/>
      <c r="RJ58" s="630"/>
      <c r="RK58" s="630"/>
      <c r="RL58" s="630"/>
      <c r="RM58" s="630"/>
      <c r="RN58" s="630"/>
      <c r="RO58" s="630"/>
      <c r="RP58" s="630"/>
      <c r="RQ58" s="630"/>
      <c r="RR58" s="630"/>
      <c r="RS58" s="630"/>
      <c r="RT58" s="630"/>
      <c r="RU58" s="630"/>
      <c r="RV58" s="630"/>
      <c r="RW58" s="630"/>
      <c r="RX58" s="630"/>
      <c r="RY58" s="630"/>
      <c r="RZ58" s="630"/>
      <c r="SA58" s="630"/>
      <c r="SB58" s="630"/>
      <c r="SC58" s="630"/>
      <c r="SD58" s="630"/>
      <c r="SE58" s="630"/>
      <c r="SF58" s="630"/>
      <c r="SG58" s="630"/>
      <c r="SH58" s="630"/>
      <c r="SI58" s="630"/>
      <c r="SJ58" s="630"/>
      <c r="SK58" s="630"/>
      <c r="SL58" s="630"/>
      <c r="SM58" s="630"/>
      <c r="SN58" s="630"/>
      <c r="SO58" s="630"/>
      <c r="SP58" s="630"/>
      <c r="SQ58" s="630"/>
      <c r="SR58" s="630"/>
      <c r="SS58" s="630"/>
      <c r="ST58" s="630"/>
      <c r="SU58" s="630"/>
      <c r="SV58" s="630"/>
      <c r="SW58" s="630"/>
      <c r="SX58" s="630"/>
      <c r="SY58" s="630"/>
      <c r="SZ58" s="630"/>
      <c r="TA58" s="630"/>
      <c r="TB58" s="630"/>
      <c r="TC58" s="630"/>
      <c r="TD58" s="630"/>
      <c r="TE58" s="630"/>
      <c r="TF58" s="630"/>
      <c r="TG58" s="630"/>
      <c r="TH58" s="630"/>
      <c r="TI58" s="630"/>
      <c r="TJ58" s="630"/>
      <c r="TK58" s="630"/>
      <c r="TL58" s="630"/>
      <c r="TM58" s="630"/>
      <c r="TN58" s="630"/>
      <c r="TO58" s="630"/>
      <c r="TP58" s="630"/>
      <c r="TQ58" s="630"/>
      <c r="TR58" s="630"/>
      <c r="TS58" s="630"/>
      <c r="TT58" s="630"/>
      <c r="TU58" s="630"/>
      <c r="TV58" s="630"/>
      <c r="TW58" s="630"/>
      <c r="TX58" s="630"/>
      <c r="TY58" s="630"/>
      <c r="TZ58" s="630"/>
      <c r="UA58" s="630"/>
      <c r="UB58" s="630"/>
      <c r="UC58" s="630"/>
      <c r="UD58" s="630"/>
      <c r="UE58" s="630"/>
      <c r="UF58" s="630"/>
      <c r="UG58" s="630"/>
      <c r="UH58" s="630"/>
      <c r="UI58" s="630"/>
      <c r="UJ58" s="630"/>
      <c r="UK58" s="630"/>
      <c r="UL58" s="630"/>
      <c r="UM58" s="630"/>
      <c r="UN58" s="630"/>
      <c r="UO58" s="630"/>
      <c r="UP58" s="630"/>
      <c r="UQ58" s="630"/>
      <c r="UR58" s="630"/>
      <c r="US58" s="630"/>
      <c r="UT58" s="630"/>
      <c r="UU58" s="630"/>
      <c r="UV58" s="630"/>
      <c r="UW58" s="630"/>
      <c r="UX58" s="630"/>
      <c r="UY58" s="630"/>
      <c r="UZ58" s="630"/>
      <c r="VA58" s="630"/>
      <c r="VB58" s="630"/>
      <c r="VC58" s="630"/>
      <c r="VD58" s="630"/>
      <c r="VE58" s="630"/>
      <c r="VF58" s="630"/>
      <c r="VG58" s="630"/>
      <c r="VH58" s="630"/>
      <c r="VI58" s="630"/>
      <c r="VJ58" s="630"/>
      <c r="VK58" s="630"/>
      <c r="VL58" s="630"/>
      <c r="VM58" s="630"/>
      <c r="VN58" s="630"/>
      <c r="VO58" s="630"/>
      <c r="VP58" s="630"/>
      <c r="VQ58" s="630"/>
      <c r="VR58" s="630"/>
      <c r="VS58" s="630"/>
      <c r="VT58" s="630"/>
      <c r="VU58" s="630"/>
      <c r="VV58" s="630"/>
      <c r="VW58" s="630"/>
      <c r="VX58" s="630"/>
      <c r="VY58" s="630"/>
      <c r="VZ58" s="630"/>
      <c r="WA58" s="630"/>
      <c r="WB58" s="630"/>
      <c r="WC58" s="630"/>
      <c r="WD58" s="630"/>
      <c r="WE58" s="630"/>
      <c r="WF58" s="630"/>
      <c r="WG58" s="630"/>
      <c r="WH58" s="630"/>
      <c r="WI58" s="630"/>
      <c r="WJ58" s="630"/>
      <c r="WK58" s="630"/>
      <c r="WL58" s="630"/>
      <c r="WM58" s="630"/>
      <c r="WN58" s="630"/>
      <c r="WO58" s="630"/>
      <c r="WP58" s="630"/>
      <c r="WQ58" s="630"/>
      <c r="WR58" s="630"/>
      <c r="WS58" s="630"/>
      <c r="WT58" s="630"/>
      <c r="WU58" s="630"/>
      <c r="WV58" s="630"/>
      <c r="WW58" s="630"/>
      <c r="WX58" s="630"/>
      <c r="WY58" s="630"/>
      <c r="WZ58" s="630"/>
      <c r="XA58" s="630"/>
      <c r="XB58" s="630"/>
      <c r="XC58" s="630"/>
      <c r="XD58" s="630"/>
      <c r="XE58" s="630"/>
      <c r="XF58" s="630"/>
      <c r="XG58" s="630"/>
      <c r="XH58" s="630"/>
      <c r="XI58" s="630"/>
      <c r="XJ58" s="630"/>
      <c r="XK58" s="630"/>
      <c r="XL58" s="630"/>
      <c r="XM58" s="630"/>
      <c r="XN58" s="630"/>
      <c r="XO58" s="630"/>
      <c r="XP58" s="630"/>
      <c r="XQ58" s="630"/>
      <c r="XR58" s="630"/>
      <c r="XS58" s="630"/>
      <c r="XT58" s="630"/>
      <c r="XU58" s="630"/>
      <c r="XV58" s="630"/>
      <c r="XW58" s="630"/>
      <c r="XX58" s="630"/>
      <c r="XY58" s="630"/>
      <c r="XZ58" s="630"/>
      <c r="YA58" s="630"/>
      <c r="YB58" s="630"/>
      <c r="YC58" s="630"/>
      <c r="YD58" s="630"/>
      <c r="YE58" s="630"/>
      <c r="YF58" s="630"/>
      <c r="YG58" s="630"/>
      <c r="YH58" s="630"/>
      <c r="YI58" s="630"/>
      <c r="YJ58" s="630"/>
      <c r="YK58" s="630"/>
      <c r="YL58" s="630"/>
      <c r="YM58" s="630"/>
      <c r="YN58" s="630"/>
      <c r="YO58" s="630"/>
      <c r="YP58" s="630"/>
      <c r="YQ58" s="630"/>
      <c r="YR58" s="630"/>
      <c r="YS58" s="630"/>
      <c r="YT58" s="630"/>
      <c r="YU58" s="630"/>
      <c r="YV58" s="630"/>
      <c r="YW58" s="630"/>
      <c r="YX58" s="630"/>
      <c r="YY58" s="630"/>
      <c r="YZ58" s="630"/>
      <c r="ZA58" s="630"/>
      <c r="ZB58" s="630"/>
      <c r="ZC58" s="630"/>
      <c r="ZD58" s="630"/>
      <c r="ZE58" s="630"/>
      <c r="ZF58" s="630"/>
      <c r="ZG58" s="630"/>
      <c r="ZH58" s="630"/>
      <c r="ZI58" s="630"/>
      <c r="ZJ58" s="630"/>
      <c r="ZK58" s="630"/>
      <c r="ZL58" s="630"/>
      <c r="ZM58" s="630"/>
      <c r="ZN58" s="630"/>
      <c r="ZO58" s="630"/>
      <c r="ZP58" s="630"/>
      <c r="ZQ58" s="630"/>
      <c r="ZR58" s="630"/>
      <c r="ZS58" s="630"/>
      <c r="ZT58" s="630"/>
      <c r="ZU58" s="630"/>
      <c r="ZV58" s="630"/>
      <c r="ZW58" s="630"/>
      <c r="ZX58" s="630"/>
      <c r="ZY58" s="630"/>
      <c r="ZZ58" s="630"/>
      <c r="AAA58" s="630"/>
      <c r="AAB58" s="630"/>
      <c r="AAC58" s="630"/>
      <c r="AAD58" s="630"/>
      <c r="AAE58" s="630"/>
      <c r="AAF58" s="630"/>
      <c r="AAG58" s="630"/>
      <c r="AAH58" s="630"/>
      <c r="AAI58" s="630"/>
      <c r="AAJ58" s="630"/>
      <c r="AAK58" s="630"/>
      <c r="AAL58" s="630"/>
      <c r="AAM58" s="630"/>
      <c r="AAN58" s="630"/>
      <c r="AAO58" s="630"/>
      <c r="AAP58" s="630"/>
      <c r="AAQ58" s="630"/>
      <c r="AAR58" s="630"/>
      <c r="AAS58" s="630"/>
      <c r="AAT58" s="630"/>
      <c r="AAU58" s="630"/>
      <c r="AAV58" s="630"/>
      <c r="AAW58" s="630"/>
      <c r="AAX58" s="630"/>
      <c r="AAY58" s="630"/>
      <c r="AAZ58" s="630"/>
      <c r="ABA58" s="630"/>
      <c r="ABB58" s="630"/>
      <c r="ABC58" s="630"/>
      <c r="ABD58" s="630"/>
      <c r="ABE58" s="630"/>
      <c r="ABF58" s="630"/>
      <c r="ABG58" s="630"/>
      <c r="ABH58" s="630"/>
      <c r="ABI58" s="630"/>
      <c r="ABJ58" s="630"/>
      <c r="ABK58" s="630"/>
      <c r="ABL58" s="630"/>
      <c r="ABM58" s="630"/>
      <c r="ABN58" s="630"/>
      <c r="ABO58" s="630"/>
      <c r="ABP58" s="630"/>
      <c r="ABQ58" s="630"/>
      <c r="ABR58" s="630"/>
      <c r="ABS58" s="630"/>
      <c r="ABT58" s="630"/>
      <c r="ABU58" s="630"/>
      <c r="ABV58" s="630"/>
      <c r="ABW58" s="630"/>
      <c r="ABX58" s="630"/>
      <c r="ABY58" s="630"/>
      <c r="ABZ58" s="630"/>
      <c r="ACA58" s="630"/>
      <c r="ACB58" s="630"/>
      <c r="ACC58" s="630"/>
      <c r="ACD58" s="630"/>
      <c r="ACE58" s="630"/>
      <c r="ACF58" s="630"/>
      <c r="ACG58" s="630"/>
      <c r="ACH58" s="630"/>
      <c r="ACI58" s="630"/>
      <c r="ACJ58" s="630"/>
      <c r="ACK58" s="630"/>
      <c r="ACL58" s="630"/>
      <c r="ACM58" s="630"/>
      <c r="ACN58" s="630"/>
      <c r="ACO58" s="630"/>
      <c r="ACP58" s="630"/>
      <c r="ACQ58" s="630"/>
      <c r="ACR58" s="630"/>
      <c r="ACS58" s="630"/>
      <c r="ACT58" s="630"/>
      <c r="ACU58" s="630"/>
      <c r="ACV58" s="630"/>
      <c r="ACW58" s="630"/>
      <c r="ACX58" s="630"/>
      <c r="ACY58" s="630"/>
      <c r="ACZ58" s="630"/>
      <c r="ADA58" s="630"/>
      <c r="ADB58" s="630"/>
      <c r="ADC58" s="630"/>
      <c r="ADD58" s="630"/>
      <c r="ADE58" s="630"/>
      <c r="ADF58" s="630"/>
      <c r="ADG58" s="630"/>
      <c r="ADH58" s="630"/>
      <c r="ADI58" s="630"/>
      <c r="ADJ58" s="630"/>
      <c r="ADK58" s="630"/>
      <c r="ADL58" s="630"/>
      <c r="ADM58" s="630"/>
      <c r="ADN58" s="630"/>
      <c r="ADO58" s="630"/>
      <c r="ADP58" s="630"/>
      <c r="ADQ58" s="630"/>
      <c r="ADR58" s="630"/>
      <c r="ADS58" s="630"/>
      <c r="ADT58" s="630"/>
      <c r="ADU58" s="630"/>
      <c r="ADV58" s="630"/>
      <c r="ADW58" s="630"/>
      <c r="ADX58" s="630"/>
      <c r="ADY58" s="630"/>
      <c r="ADZ58" s="630"/>
      <c r="AEA58" s="630"/>
      <c r="AEB58" s="630"/>
      <c r="AEC58" s="630"/>
      <c r="AED58" s="630"/>
      <c r="AEE58" s="630"/>
      <c r="AEF58" s="630"/>
      <c r="AEG58" s="630"/>
      <c r="AEH58" s="630"/>
      <c r="AEI58" s="630"/>
      <c r="AEJ58" s="630"/>
      <c r="AEK58" s="630"/>
      <c r="AEL58" s="630"/>
      <c r="AEM58" s="630"/>
      <c r="AEN58" s="630"/>
      <c r="AEO58" s="630"/>
      <c r="AEP58" s="630"/>
      <c r="AEQ58" s="630"/>
      <c r="AER58" s="630"/>
      <c r="AES58" s="630"/>
      <c r="AET58" s="630"/>
      <c r="AEU58" s="630"/>
      <c r="AEV58" s="630"/>
      <c r="AEW58" s="630"/>
      <c r="AEX58" s="630"/>
      <c r="AEY58" s="630"/>
      <c r="AEZ58" s="630"/>
      <c r="AFA58" s="630"/>
      <c r="AFB58" s="630"/>
      <c r="AFC58" s="630"/>
      <c r="AFD58" s="630"/>
      <c r="AFE58" s="630"/>
      <c r="AFF58" s="630"/>
      <c r="AFG58" s="630"/>
      <c r="AFH58" s="630"/>
      <c r="AFI58" s="630"/>
      <c r="AFJ58" s="630"/>
      <c r="AFK58" s="630"/>
      <c r="AFL58" s="630"/>
      <c r="AFM58" s="630"/>
      <c r="AFN58" s="630"/>
      <c r="AFO58" s="630"/>
      <c r="AFP58" s="630"/>
      <c r="AFQ58" s="630"/>
      <c r="AFR58" s="630"/>
      <c r="AFS58" s="630"/>
      <c r="AFT58" s="630"/>
      <c r="AFU58" s="630"/>
      <c r="AFV58" s="630"/>
      <c r="AFW58" s="630"/>
      <c r="AFX58" s="630"/>
      <c r="AFY58" s="630"/>
      <c r="AFZ58" s="630"/>
      <c r="AGA58" s="630"/>
      <c r="AGB58" s="630"/>
      <c r="AGC58" s="630"/>
      <c r="AGD58" s="630"/>
      <c r="AGE58" s="630"/>
      <c r="AGF58" s="630"/>
      <c r="AGG58" s="630"/>
      <c r="AGH58" s="630"/>
      <c r="AGI58" s="630"/>
      <c r="AGJ58" s="630"/>
      <c r="AGK58" s="630"/>
      <c r="AGL58" s="630"/>
      <c r="AGM58" s="630"/>
      <c r="AGN58" s="630"/>
      <c r="AGO58" s="630"/>
      <c r="AGP58" s="630"/>
      <c r="AGQ58" s="630"/>
      <c r="AGR58" s="630"/>
      <c r="AGS58" s="630"/>
      <c r="AGT58" s="630"/>
      <c r="AGU58" s="630"/>
      <c r="AGV58" s="630"/>
      <c r="AGW58" s="630"/>
      <c r="AGX58" s="630"/>
      <c r="AGY58" s="630"/>
      <c r="AGZ58" s="630"/>
      <c r="AHA58" s="630"/>
      <c r="AHB58" s="630"/>
      <c r="AHC58" s="630"/>
      <c r="AHD58" s="630"/>
      <c r="AHE58" s="630"/>
      <c r="AHF58" s="630"/>
      <c r="AHG58" s="630"/>
      <c r="AHH58" s="630"/>
      <c r="AHI58" s="630"/>
      <c r="AHJ58" s="630"/>
      <c r="AHK58" s="630"/>
      <c r="AHL58" s="630"/>
      <c r="AHM58" s="630"/>
      <c r="AHN58" s="630"/>
      <c r="AHO58" s="630"/>
      <c r="AHP58" s="630"/>
      <c r="AHQ58" s="630"/>
      <c r="AHR58" s="630"/>
      <c r="AHS58" s="630"/>
      <c r="AHT58" s="630"/>
      <c r="AHU58" s="630"/>
      <c r="AHV58" s="630"/>
      <c r="AHW58" s="630"/>
      <c r="AHX58" s="630"/>
      <c r="AHY58" s="630"/>
      <c r="AHZ58" s="630"/>
      <c r="AIA58" s="630"/>
      <c r="AIB58" s="630"/>
      <c r="AIC58" s="630"/>
      <c r="AID58" s="630"/>
      <c r="AIE58" s="630"/>
      <c r="AIF58" s="630"/>
      <c r="AIG58" s="630"/>
      <c r="AIH58" s="630"/>
      <c r="AII58" s="630"/>
      <c r="AIJ58" s="630"/>
      <c r="AIK58" s="630"/>
      <c r="AIL58" s="630"/>
      <c r="AIM58" s="630"/>
      <c r="AIN58" s="630"/>
      <c r="AIO58" s="630"/>
      <c r="AIP58" s="630"/>
      <c r="AIQ58" s="630"/>
      <c r="AIR58" s="630"/>
      <c r="AIS58" s="630"/>
      <c r="AIT58" s="630"/>
      <c r="AIU58" s="630"/>
      <c r="AIV58" s="630"/>
      <c r="AIW58" s="630"/>
      <c r="AIX58" s="630"/>
      <c r="AIY58" s="630"/>
      <c r="AIZ58" s="630"/>
      <c r="AJA58" s="630"/>
      <c r="AJB58" s="630"/>
      <c r="AJC58" s="630"/>
      <c r="AJD58" s="630"/>
      <c r="AJE58" s="630"/>
      <c r="AJF58" s="630"/>
      <c r="AJG58" s="630"/>
      <c r="AJH58" s="630"/>
      <c r="AJI58" s="630"/>
      <c r="AJJ58" s="630"/>
      <c r="AJK58" s="630"/>
      <c r="AJL58" s="630"/>
      <c r="AJM58" s="630"/>
      <c r="AJN58" s="630"/>
      <c r="AJO58" s="630"/>
      <c r="AJP58" s="630"/>
      <c r="AJQ58" s="630"/>
      <c r="AJR58" s="630"/>
      <c r="AJS58" s="630"/>
      <c r="AJT58" s="630"/>
      <c r="AJU58" s="630"/>
      <c r="AJV58" s="630"/>
      <c r="AJW58" s="630"/>
      <c r="AJX58" s="630"/>
      <c r="AJY58" s="630"/>
      <c r="AJZ58" s="630"/>
      <c r="AKA58" s="630"/>
      <c r="AKB58" s="630"/>
      <c r="AKC58" s="630"/>
      <c r="AKD58" s="630"/>
      <c r="AKE58" s="630"/>
      <c r="AKF58" s="630"/>
      <c r="AKG58" s="630"/>
      <c r="AKH58" s="630"/>
      <c r="AKI58" s="630"/>
      <c r="AKJ58" s="630"/>
      <c r="AKK58" s="630"/>
      <c r="AKL58" s="630"/>
      <c r="AKM58" s="630"/>
      <c r="AKN58" s="630"/>
      <c r="AKO58" s="630"/>
      <c r="AKP58" s="630"/>
      <c r="AKQ58" s="630"/>
      <c r="AKR58" s="630"/>
      <c r="AKS58" s="630"/>
      <c r="AKT58" s="630"/>
      <c r="AKU58" s="630"/>
      <c r="AKV58" s="630"/>
      <c r="AKW58" s="630"/>
      <c r="AKX58" s="630"/>
      <c r="AKY58" s="630"/>
      <c r="AKZ58" s="630"/>
      <c r="ALA58" s="630"/>
      <c r="ALB58" s="630"/>
      <c r="ALC58" s="630"/>
      <c r="ALD58" s="630"/>
      <c r="ALE58" s="630"/>
      <c r="ALF58" s="630"/>
      <c r="ALG58" s="630"/>
      <c r="ALH58" s="630"/>
      <c r="ALI58" s="630"/>
      <c r="ALJ58" s="630"/>
      <c r="ALK58" s="630"/>
      <c r="ALL58" s="630"/>
      <c r="ALM58" s="630"/>
      <c r="ALN58" s="630"/>
      <c r="ALO58" s="630"/>
    </row>
    <row r="59" s="634" customFormat="true" ht="15.75" hidden="true" customHeight="false" outlineLevel="0" collapsed="false">
      <c r="A59" s="630"/>
      <c r="B59" s="635"/>
      <c r="C59" s="632"/>
      <c r="D59" s="632"/>
      <c r="E59" s="632"/>
      <c r="F59" s="633" t="n">
        <v>0</v>
      </c>
      <c r="G59" s="633" t="n">
        <v>0</v>
      </c>
      <c r="H59" s="633" t="n">
        <v>0</v>
      </c>
      <c r="I59" s="633" t="n">
        <v>0</v>
      </c>
      <c r="J59" s="632"/>
      <c r="K59" s="632"/>
      <c r="L59" s="632"/>
      <c r="M59" s="632"/>
      <c r="N59" s="633" t="n">
        <v>0</v>
      </c>
      <c r="O59" s="633" t="n">
        <v>0</v>
      </c>
      <c r="P59" s="633" t="n">
        <v>0</v>
      </c>
      <c r="Q59" s="633" t="n">
        <v>0</v>
      </c>
      <c r="R59" s="632"/>
      <c r="S59" s="632"/>
      <c r="T59" s="632"/>
      <c r="U59" s="633" t="n">
        <v>0</v>
      </c>
      <c r="V59" s="633" t="n">
        <v>0</v>
      </c>
      <c r="W59" s="633" t="n">
        <v>0</v>
      </c>
      <c r="X59" s="633" t="n">
        <v>0</v>
      </c>
      <c r="Y59" s="633" t="n">
        <v>0</v>
      </c>
      <c r="Z59" s="633" t="n">
        <v>0</v>
      </c>
      <c r="AA59" s="633" t="n">
        <v>0</v>
      </c>
      <c r="AB59" s="633" t="n">
        <v>0</v>
      </c>
      <c r="AC59" s="633" t="n">
        <v>0</v>
      </c>
      <c r="AD59" s="633" t="n">
        <v>0</v>
      </c>
      <c r="AE59" s="633" t="n">
        <v>0</v>
      </c>
      <c r="AF59" s="633" t="n">
        <v>0</v>
      </c>
      <c r="AG59" s="633" t="n">
        <v>0</v>
      </c>
      <c r="AH59" s="633" t="n">
        <v>0</v>
      </c>
      <c r="AI59" s="633" t="n">
        <v>0</v>
      </c>
      <c r="AJ59" s="633" t="n">
        <v>0</v>
      </c>
      <c r="AK59" s="633" t="n">
        <v>0</v>
      </c>
      <c r="AL59" s="633" t="n">
        <v>0</v>
      </c>
      <c r="AM59" s="633" t="n">
        <v>0</v>
      </c>
      <c r="AN59" s="633" t="n">
        <v>0</v>
      </c>
      <c r="AO59" s="630"/>
      <c r="AP59" s="630"/>
      <c r="AQ59" s="630"/>
      <c r="AR59" s="630"/>
      <c r="AS59" s="630"/>
      <c r="AT59" s="630"/>
      <c r="AU59" s="630"/>
      <c r="AV59" s="630"/>
      <c r="AW59" s="630"/>
      <c r="AX59" s="630"/>
      <c r="AY59" s="630"/>
      <c r="AZ59" s="630"/>
      <c r="BA59" s="630"/>
      <c r="BB59" s="630"/>
      <c r="BC59" s="630"/>
      <c r="BD59" s="630"/>
      <c r="BE59" s="630"/>
      <c r="BF59" s="630"/>
      <c r="BG59" s="630"/>
      <c r="BH59" s="630"/>
      <c r="BI59" s="630"/>
      <c r="BJ59" s="630"/>
      <c r="BK59" s="630"/>
      <c r="BL59" s="630"/>
      <c r="BM59" s="630"/>
      <c r="BN59" s="630"/>
      <c r="BO59" s="630"/>
      <c r="BP59" s="630"/>
      <c r="BQ59" s="630"/>
      <c r="BR59" s="630"/>
      <c r="BS59" s="630"/>
      <c r="BT59" s="630"/>
      <c r="BU59" s="630"/>
      <c r="BV59" s="630"/>
      <c r="BW59" s="630"/>
      <c r="BX59" s="630"/>
      <c r="BY59" s="630"/>
      <c r="BZ59" s="630"/>
      <c r="CA59" s="630"/>
      <c r="CB59" s="630"/>
      <c r="CC59" s="630"/>
      <c r="CD59" s="630"/>
      <c r="CE59" s="630"/>
      <c r="CF59" s="630"/>
      <c r="CG59" s="630"/>
      <c r="CH59" s="630"/>
      <c r="CI59" s="630"/>
      <c r="CJ59" s="630"/>
      <c r="CK59" s="630"/>
      <c r="CL59" s="630"/>
      <c r="CM59" s="630"/>
      <c r="CN59" s="630"/>
      <c r="CO59" s="630"/>
      <c r="CP59" s="630"/>
      <c r="CQ59" s="630"/>
      <c r="CR59" s="630"/>
      <c r="CS59" s="630"/>
      <c r="CT59" s="630"/>
      <c r="CU59" s="630"/>
      <c r="CV59" s="630"/>
      <c r="CW59" s="630"/>
      <c r="CX59" s="630"/>
      <c r="CY59" s="630"/>
      <c r="CZ59" s="630"/>
      <c r="DA59" s="630"/>
      <c r="DB59" s="630"/>
      <c r="DC59" s="630"/>
      <c r="DD59" s="630"/>
      <c r="DE59" s="630"/>
      <c r="DF59" s="630"/>
      <c r="DG59" s="630"/>
      <c r="DH59" s="630"/>
      <c r="DI59" s="630"/>
      <c r="DJ59" s="630"/>
      <c r="DK59" s="630"/>
      <c r="DL59" s="630"/>
      <c r="DM59" s="630"/>
      <c r="DN59" s="630"/>
      <c r="DO59" s="630"/>
      <c r="DP59" s="630"/>
      <c r="DQ59" s="630"/>
      <c r="DR59" s="630"/>
      <c r="DS59" s="630"/>
      <c r="DT59" s="630"/>
      <c r="DU59" s="630"/>
      <c r="DV59" s="630"/>
      <c r="DW59" s="630"/>
      <c r="DX59" s="630"/>
      <c r="DY59" s="630"/>
      <c r="DZ59" s="630"/>
      <c r="EA59" s="630"/>
      <c r="EB59" s="630"/>
      <c r="EC59" s="630"/>
      <c r="ED59" s="630"/>
      <c r="EE59" s="630"/>
      <c r="EF59" s="630"/>
      <c r="EG59" s="630"/>
      <c r="EH59" s="630"/>
      <c r="EI59" s="630"/>
      <c r="EJ59" s="630"/>
      <c r="EK59" s="630"/>
      <c r="EL59" s="630"/>
      <c r="EM59" s="630"/>
      <c r="EN59" s="630"/>
      <c r="EO59" s="630"/>
      <c r="EP59" s="630"/>
      <c r="EQ59" s="630"/>
      <c r="ER59" s="630"/>
      <c r="ES59" s="630"/>
      <c r="ET59" s="630"/>
      <c r="EU59" s="630"/>
      <c r="EV59" s="630"/>
      <c r="EW59" s="630"/>
      <c r="EX59" s="630"/>
      <c r="EY59" s="630"/>
      <c r="EZ59" s="630"/>
      <c r="FA59" s="630"/>
      <c r="FB59" s="630"/>
      <c r="FC59" s="630"/>
      <c r="FD59" s="630"/>
      <c r="FE59" s="630"/>
      <c r="FF59" s="630"/>
      <c r="FG59" s="630"/>
      <c r="FH59" s="630"/>
      <c r="FI59" s="630"/>
      <c r="FJ59" s="630"/>
      <c r="FK59" s="630"/>
      <c r="FL59" s="630"/>
      <c r="FM59" s="630"/>
      <c r="FN59" s="630"/>
      <c r="FO59" s="630"/>
      <c r="FP59" s="630"/>
      <c r="FQ59" s="630"/>
      <c r="FR59" s="630"/>
      <c r="FS59" s="630"/>
      <c r="FT59" s="630"/>
      <c r="FU59" s="630"/>
      <c r="FV59" s="630"/>
      <c r="FW59" s="630"/>
      <c r="FX59" s="630"/>
      <c r="FY59" s="630"/>
      <c r="FZ59" s="630"/>
      <c r="GA59" s="630"/>
      <c r="GB59" s="630"/>
      <c r="GC59" s="630"/>
      <c r="GD59" s="630"/>
      <c r="GE59" s="630"/>
      <c r="GF59" s="630"/>
      <c r="GG59" s="630"/>
      <c r="GH59" s="630"/>
      <c r="GI59" s="630"/>
      <c r="GJ59" s="630"/>
      <c r="GK59" s="630"/>
      <c r="GL59" s="630"/>
      <c r="GM59" s="630"/>
      <c r="GN59" s="630"/>
      <c r="GO59" s="630"/>
      <c r="GP59" s="630"/>
      <c r="GQ59" s="630"/>
      <c r="GR59" s="630"/>
      <c r="GS59" s="630"/>
      <c r="GT59" s="630"/>
      <c r="GU59" s="630"/>
      <c r="GV59" s="630"/>
      <c r="GW59" s="630"/>
      <c r="GX59" s="630"/>
      <c r="GY59" s="630"/>
      <c r="GZ59" s="630"/>
      <c r="HA59" s="630"/>
      <c r="HB59" s="630"/>
      <c r="HC59" s="630"/>
      <c r="HD59" s="630"/>
      <c r="HE59" s="630"/>
      <c r="HF59" s="630"/>
      <c r="HG59" s="630"/>
      <c r="HH59" s="630"/>
      <c r="HI59" s="630"/>
      <c r="HJ59" s="630"/>
      <c r="HK59" s="630"/>
      <c r="HL59" s="630"/>
      <c r="HM59" s="630"/>
      <c r="HN59" s="630"/>
      <c r="HO59" s="630"/>
      <c r="HP59" s="630"/>
      <c r="HQ59" s="630"/>
      <c r="HR59" s="630"/>
      <c r="HS59" s="630"/>
      <c r="HT59" s="630"/>
      <c r="HU59" s="630"/>
      <c r="HV59" s="630"/>
      <c r="HW59" s="630"/>
      <c r="HX59" s="630"/>
      <c r="HY59" s="630"/>
      <c r="HZ59" s="630"/>
      <c r="IA59" s="630"/>
      <c r="IB59" s="630"/>
      <c r="IC59" s="630"/>
      <c r="ID59" s="630"/>
      <c r="IE59" s="630"/>
      <c r="IF59" s="630"/>
      <c r="IG59" s="630"/>
      <c r="IH59" s="630"/>
      <c r="II59" s="630"/>
      <c r="IJ59" s="630"/>
      <c r="IK59" s="630"/>
      <c r="IL59" s="630"/>
      <c r="IM59" s="630"/>
      <c r="IN59" s="630"/>
      <c r="IO59" s="630"/>
      <c r="IP59" s="630"/>
      <c r="IQ59" s="630"/>
      <c r="IR59" s="630"/>
      <c r="IS59" s="630"/>
      <c r="IT59" s="630"/>
      <c r="IU59" s="630"/>
      <c r="IV59" s="630"/>
      <c r="IW59" s="630"/>
      <c r="IX59" s="630"/>
      <c r="IY59" s="630"/>
      <c r="IZ59" s="630"/>
      <c r="JA59" s="630"/>
      <c r="JB59" s="630"/>
      <c r="JC59" s="630"/>
      <c r="JD59" s="630"/>
      <c r="JE59" s="630"/>
      <c r="JF59" s="630"/>
      <c r="JG59" s="630"/>
      <c r="JH59" s="630"/>
      <c r="JI59" s="630"/>
      <c r="JJ59" s="630"/>
      <c r="JK59" s="630"/>
      <c r="JL59" s="630"/>
      <c r="JM59" s="630"/>
      <c r="JN59" s="630"/>
      <c r="JO59" s="630"/>
      <c r="JP59" s="630"/>
      <c r="JQ59" s="630"/>
      <c r="JR59" s="630"/>
      <c r="JS59" s="630"/>
      <c r="JT59" s="630"/>
      <c r="JU59" s="630"/>
      <c r="JV59" s="630"/>
      <c r="JW59" s="630"/>
      <c r="JX59" s="630"/>
      <c r="JY59" s="630"/>
      <c r="JZ59" s="630"/>
      <c r="KA59" s="630"/>
      <c r="KB59" s="630"/>
      <c r="KC59" s="630"/>
      <c r="KD59" s="630"/>
      <c r="KE59" s="630"/>
      <c r="KF59" s="630"/>
      <c r="KG59" s="630"/>
      <c r="KH59" s="630"/>
      <c r="KI59" s="630"/>
      <c r="KJ59" s="630"/>
      <c r="KK59" s="630"/>
      <c r="KL59" s="630"/>
      <c r="KM59" s="630"/>
      <c r="KN59" s="630"/>
      <c r="KO59" s="630"/>
      <c r="KP59" s="630"/>
      <c r="KQ59" s="630"/>
      <c r="KR59" s="630"/>
      <c r="KS59" s="630"/>
      <c r="KT59" s="630"/>
      <c r="KU59" s="630"/>
      <c r="KV59" s="630"/>
      <c r="KW59" s="630"/>
      <c r="KX59" s="630"/>
      <c r="KY59" s="630"/>
      <c r="KZ59" s="630"/>
      <c r="LA59" s="630"/>
      <c r="LB59" s="630"/>
      <c r="LC59" s="630"/>
      <c r="LD59" s="630"/>
      <c r="LE59" s="630"/>
      <c r="LF59" s="630"/>
      <c r="LG59" s="630"/>
      <c r="LH59" s="630"/>
      <c r="LI59" s="630"/>
      <c r="LJ59" s="630"/>
      <c r="LK59" s="630"/>
      <c r="LL59" s="630"/>
      <c r="LM59" s="630"/>
      <c r="LN59" s="630"/>
      <c r="LO59" s="630"/>
      <c r="LP59" s="630"/>
      <c r="LQ59" s="630"/>
      <c r="LR59" s="630"/>
      <c r="LS59" s="630"/>
      <c r="LT59" s="630"/>
      <c r="LU59" s="630"/>
      <c r="LV59" s="630"/>
      <c r="LW59" s="630"/>
      <c r="LX59" s="630"/>
      <c r="LY59" s="630"/>
      <c r="LZ59" s="630"/>
      <c r="MA59" s="630"/>
      <c r="MB59" s="630"/>
      <c r="MC59" s="630"/>
      <c r="MD59" s="630"/>
      <c r="ME59" s="630"/>
      <c r="MF59" s="630"/>
      <c r="MG59" s="630"/>
      <c r="MH59" s="630"/>
      <c r="MI59" s="630"/>
      <c r="MJ59" s="630"/>
      <c r="MK59" s="630"/>
      <c r="ML59" s="630"/>
      <c r="MM59" s="630"/>
      <c r="MN59" s="630"/>
      <c r="MO59" s="630"/>
      <c r="MP59" s="630"/>
      <c r="MQ59" s="630"/>
      <c r="MR59" s="630"/>
      <c r="MS59" s="630"/>
      <c r="MT59" s="630"/>
      <c r="MU59" s="630"/>
      <c r="MV59" s="630"/>
      <c r="MW59" s="630"/>
      <c r="MX59" s="630"/>
      <c r="MY59" s="630"/>
      <c r="MZ59" s="630"/>
      <c r="NA59" s="630"/>
      <c r="NB59" s="630"/>
      <c r="NC59" s="630"/>
      <c r="ND59" s="630"/>
      <c r="NE59" s="630"/>
      <c r="NF59" s="630"/>
      <c r="NG59" s="630"/>
      <c r="NH59" s="630"/>
      <c r="NI59" s="630"/>
      <c r="NJ59" s="630"/>
      <c r="NK59" s="630"/>
      <c r="NL59" s="630"/>
      <c r="NM59" s="630"/>
      <c r="NN59" s="630"/>
      <c r="NO59" s="630"/>
      <c r="NP59" s="630"/>
      <c r="NQ59" s="630"/>
      <c r="NR59" s="630"/>
      <c r="NS59" s="630"/>
      <c r="NT59" s="630"/>
      <c r="NU59" s="630"/>
      <c r="NV59" s="630"/>
      <c r="NW59" s="630"/>
      <c r="NX59" s="630"/>
      <c r="NY59" s="630"/>
      <c r="NZ59" s="630"/>
      <c r="OA59" s="630"/>
      <c r="OB59" s="630"/>
      <c r="OC59" s="630"/>
      <c r="OD59" s="630"/>
      <c r="OE59" s="630"/>
      <c r="OF59" s="630"/>
      <c r="OG59" s="630"/>
      <c r="OH59" s="630"/>
      <c r="OI59" s="630"/>
      <c r="OJ59" s="630"/>
      <c r="OK59" s="630"/>
      <c r="OL59" s="630"/>
      <c r="OM59" s="630"/>
      <c r="ON59" s="630"/>
      <c r="OO59" s="630"/>
      <c r="OP59" s="630"/>
      <c r="OQ59" s="630"/>
      <c r="OR59" s="630"/>
      <c r="OS59" s="630"/>
      <c r="OT59" s="630"/>
      <c r="OU59" s="630"/>
      <c r="OV59" s="630"/>
      <c r="OW59" s="630"/>
      <c r="OX59" s="630"/>
      <c r="OY59" s="630"/>
      <c r="OZ59" s="630"/>
      <c r="PA59" s="630"/>
      <c r="PB59" s="630"/>
      <c r="PC59" s="630"/>
      <c r="PD59" s="630"/>
      <c r="PE59" s="630"/>
      <c r="PF59" s="630"/>
      <c r="PG59" s="630"/>
      <c r="PH59" s="630"/>
      <c r="PI59" s="630"/>
      <c r="PJ59" s="630"/>
      <c r="PK59" s="630"/>
      <c r="PL59" s="630"/>
      <c r="PM59" s="630"/>
      <c r="PN59" s="630"/>
      <c r="PO59" s="630"/>
      <c r="PP59" s="630"/>
      <c r="PQ59" s="630"/>
      <c r="PR59" s="630"/>
      <c r="PS59" s="630"/>
      <c r="PT59" s="630"/>
      <c r="PU59" s="630"/>
      <c r="PV59" s="630"/>
      <c r="PW59" s="630"/>
      <c r="PX59" s="630"/>
      <c r="PY59" s="630"/>
      <c r="PZ59" s="630"/>
      <c r="QA59" s="630"/>
      <c r="QB59" s="630"/>
      <c r="QC59" s="630"/>
      <c r="QD59" s="630"/>
      <c r="QE59" s="630"/>
      <c r="QF59" s="630"/>
      <c r="QG59" s="630"/>
      <c r="QH59" s="630"/>
      <c r="QI59" s="630"/>
      <c r="QJ59" s="630"/>
      <c r="QK59" s="630"/>
      <c r="QL59" s="630"/>
      <c r="QM59" s="630"/>
      <c r="QN59" s="630"/>
      <c r="QO59" s="630"/>
      <c r="QP59" s="630"/>
      <c r="QQ59" s="630"/>
      <c r="QR59" s="630"/>
      <c r="QS59" s="630"/>
      <c r="QT59" s="630"/>
      <c r="QU59" s="630"/>
      <c r="QV59" s="630"/>
      <c r="QW59" s="630"/>
      <c r="QX59" s="630"/>
      <c r="QY59" s="630"/>
      <c r="QZ59" s="630"/>
      <c r="RA59" s="630"/>
      <c r="RB59" s="630"/>
      <c r="RC59" s="630"/>
      <c r="RD59" s="630"/>
      <c r="RE59" s="630"/>
      <c r="RF59" s="630"/>
      <c r="RG59" s="630"/>
      <c r="RH59" s="630"/>
      <c r="RI59" s="630"/>
      <c r="RJ59" s="630"/>
      <c r="RK59" s="630"/>
      <c r="RL59" s="630"/>
      <c r="RM59" s="630"/>
      <c r="RN59" s="630"/>
      <c r="RO59" s="630"/>
      <c r="RP59" s="630"/>
      <c r="RQ59" s="630"/>
      <c r="RR59" s="630"/>
      <c r="RS59" s="630"/>
      <c r="RT59" s="630"/>
      <c r="RU59" s="630"/>
      <c r="RV59" s="630"/>
      <c r="RW59" s="630"/>
      <c r="RX59" s="630"/>
      <c r="RY59" s="630"/>
      <c r="RZ59" s="630"/>
      <c r="SA59" s="630"/>
      <c r="SB59" s="630"/>
      <c r="SC59" s="630"/>
      <c r="SD59" s="630"/>
      <c r="SE59" s="630"/>
      <c r="SF59" s="630"/>
      <c r="SG59" s="630"/>
      <c r="SH59" s="630"/>
      <c r="SI59" s="630"/>
      <c r="SJ59" s="630"/>
      <c r="SK59" s="630"/>
      <c r="SL59" s="630"/>
      <c r="SM59" s="630"/>
      <c r="SN59" s="630"/>
      <c r="SO59" s="630"/>
      <c r="SP59" s="630"/>
      <c r="SQ59" s="630"/>
      <c r="SR59" s="630"/>
      <c r="SS59" s="630"/>
      <c r="ST59" s="630"/>
      <c r="SU59" s="630"/>
      <c r="SV59" s="630"/>
      <c r="SW59" s="630"/>
      <c r="SX59" s="630"/>
      <c r="SY59" s="630"/>
      <c r="SZ59" s="630"/>
      <c r="TA59" s="630"/>
      <c r="TB59" s="630"/>
      <c r="TC59" s="630"/>
      <c r="TD59" s="630"/>
      <c r="TE59" s="630"/>
      <c r="TF59" s="630"/>
      <c r="TG59" s="630"/>
      <c r="TH59" s="630"/>
      <c r="TI59" s="630"/>
      <c r="TJ59" s="630"/>
      <c r="TK59" s="630"/>
      <c r="TL59" s="630"/>
      <c r="TM59" s="630"/>
      <c r="TN59" s="630"/>
      <c r="TO59" s="630"/>
      <c r="TP59" s="630"/>
      <c r="TQ59" s="630"/>
      <c r="TR59" s="630"/>
      <c r="TS59" s="630"/>
      <c r="TT59" s="630"/>
      <c r="TU59" s="630"/>
      <c r="TV59" s="630"/>
      <c r="TW59" s="630"/>
      <c r="TX59" s="630"/>
      <c r="TY59" s="630"/>
      <c r="TZ59" s="630"/>
      <c r="UA59" s="630"/>
      <c r="UB59" s="630"/>
      <c r="UC59" s="630"/>
      <c r="UD59" s="630"/>
      <c r="UE59" s="630"/>
      <c r="UF59" s="630"/>
      <c r="UG59" s="630"/>
      <c r="UH59" s="630"/>
      <c r="UI59" s="630"/>
      <c r="UJ59" s="630"/>
      <c r="UK59" s="630"/>
      <c r="UL59" s="630"/>
      <c r="UM59" s="630"/>
      <c r="UN59" s="630"/>
      <c r="UO59" s="630"/>
      <c r="UP59" s="630"/>
      <c r="UQ59" s="630"/>
      <c r="UR59" s="630"/>
      <c r="US59" s="630"/>
      <c r="UT59" s="630"/>
      <c r="UU59" s="630"/>
      <c r="UV59" s="630"/>
      <c r="UW59" s="630"/>
      <c r="UX59" s="630"/>
      <c r="UY59" s="630"/>
      <c r="UZ59" s="630"/>
      <c r="VA59" s="630"/>
      <c r="VB59" s="630"/>
      <c r="VC59" s="630"/>
      <c r="VD59" s="630"/>
      <c r="VE59" s="630"/>
      <c r="VF59" s="630"/>
      <c r="VG59" s="630"/>
      <c r="VH59" s="630"/>
      <c r="VI59" s="630"/>
      <c r="VJ59" s="630"/>
      <c r="VK59" s="630"/>
      <c r="VL59" s="630"/>
      <c r="VM59" s="630"/>
      <c r="VN59" s="630"/>
      <c r="VO59" s="630"/>
      <c r="VP59" s="630"/>
      <c r="VQ59" s="630"/>
      <c r="VR59" s="630"/>
      <c r="VS59" s="630"/>
      <c r="VT59" s="630"/>
      <c r="VU59" s="630"/>
      <c r="VV59" s="630"/>
      <c r="VW59" s="630"/>
      <c r="VX59" s="630"/>
      <c r="VY59" s="630"/>
      <c r="VZ59" s="630"/>
      <c r="WA59" s="630"/>
      <c r="WB59" s="630"/>
      <c r="WC59" s="630"/>
      <c r="WD59" s="630"/>
      <c r="WE59" s="630"/>
      <c r="WF59" s="630"/>
      <c r="WG59" s="630"/>
      <c r="WH59" s="630"/>
      <c r="WI59" s="630"/>
      <c r="WJ59" s="630"/>
      <c r="WK59" s="630"/>
      <c r="WL59" s="630"/>
      <c r="WM59" s="630"/>
      <c r="WN59" s="630"/>
      <c r="WO59" s="630"/>
      <c r="WP59" s="630"/>
      <c r="WQ59" s="630"/>
      <c r="WR59" s="630"/>
      <c r="WS59" s="630"/>
      <c r="WT59" s="630"/>
      <c r="WU59" s="630"/>
      <c r="WV59" s="630"/>
      <c r="WW59" s="630"/>
      <c r="WX59" s="630"/>
      <c r="WY59" s="630"/>
      <c r="WZ59" s="630"/>
      <c r="XA59" s="630"/>
      <c r="XB59" s="630"/>
      <c r="XC59" s="630"/>
      <c r="XD59" s="630"/>
      <c r="XE59" s="630"/>
      <c r="XF59" s="630"/>
      <c r="XG59" s="630"/>
      <c r="XH59" s="630"/>
      <c r="XI59" s="630"/>
      <c r="XJ59" s="630"/>
      <c r="XK59" s="630"/>
      <c r="XL59" s="630"/>
      <c r="XM59" s="630"/>
      <c r="XN59" s="630"/>
      <c r="XO59" s="630"/>
      <c r="XP59" s="630"/>
      <c r="XQ59" s="630"/>
      <c r="XR59" s="630"/>
      <c r="XS59" s="630"/>
      <c r="XT59" s="630"/>
      <c r="XU59" s="630"/>
      <c r="XV59" s="630"/>
      <c r="XW59" s="630"/>
      <c r="XX59" s="630"/>
      <c r="XY59" s="630"/>
      <c r="XZ59" s="630"/>
      <c r="YA59" s="630"/>
      <c r="YB59" s="630"/>
      <c r="YC59" s="630"/>
      <c r="YD59" s="630"/>
      <c r="YE59" s="630"/>
      <c r="YF59" s="630"/>
      <c r="YG59" s="630"/>
      <c r="YH59" s="630"/>
      <c r="YI59" s="630"/>
      <c r="YJ59" s="630"/>
      <c r="YK59" s="630"/>
      <c r="YL59" s="630"/>
      <c r="YM59" s="630"/>
      <c r="YN59" s="630"/>
      <c r="YO59" s="630"/>
      <c r="YP59" s="630"/>
      <c r="YQ59" s="630"/>
      <c r="YR59" s="630"/>
      <c r="YS59" s="630"/>
      <c r="YT59" s="630"/>
      <c r="YU59" s="630"/>
      <c r="YV59" s="630"/>
      <c r="YW59" s="630"/>
      <c r="YX59" s="630"/>
      <c r="YY59" s="630"/>
      <c r="YZ59" s="630"/>
      <c r="ZA59" s="630"/>
      <c r="ZB59" s="630"/>
      <c r="ZC59" s="630"/>
      <c r="ZD59" s="630"/>
      <c r="ZE59" s="630"/>
      <c r="ZF59" s="630"/>
      <c r="ZG59" s="630"/>
      <c r="ZH59" s="630"/>
      <c r="ZI59" s="630"/>
      <c r="ZJ59" s="630"/>
      <c r="ZK59" s="630"/>
      <c r="ZL59" s="630"/>
      <c r="ZM59" s="630"/>
      <c r="ZN59" s="630"/>
      <c r="ZO59" s="630"/>
      <c r="ZP59" s="630"/>
      <c r="ZQ59" s="630"/>
      <c r="ZR59" s="630"/>
      <c r="ZS59" s="630"/>
      <c r="ZT59" s="630"/>
      <c r="ZU59" s="630"/>
      <c r="ZV59" s="630"/>
      <c r="ZW59" s="630"/>
      <c r="ZX59" s="630"/>
      <c r="ZY59" s="630"/>
      <c r="ZZ59" s="630"/>
      <c r="AAA59" s="630"/>
      <c r="AAB59" s="630"/>
      <c r="AAC59" s="630"/>
      <c r="AAD59" s="630"/>
      <c r="AAE59" s="630"/>
      <c r="AAF59" s="630"/>
      <c r="AAG59" s="630"/>
      <c r="AAH59" s="630"/>
      <c r="AAI59" s="630"/>
      <c r="AAJ59" s="630"/>
      <c r="AAK59" s="630"/>
      <c r="AAL59" s="630"/>
      <c r="AAM59" s="630"/>
      <c r="AAN59" s="630"/>
      <c r="AAO59" s="630"/>
      <c r="AAP59" s="630"/>
      <c r="AAQ59" s="630"/>
      <c r="AAR59" s="630"/>
      <c r="AAS59" s="630"/>
      <c r="AAT59" s="630"/>
      <c r="AAU59" s="630"/>
      <c r="AAV59" s="630"/>
      <c r="AAW59" s="630"/>
      <c r="AAX59" s="630"/>
      <c r="AAY59" s="630"/>
      <c r="AAZ59" s="630"/>
      <c r="ABA59" s="630"/>
      <c r="ABB59" s="630"/>
      <c r="ABC59" s="630"/>
      <c r="ABD59" s="630"/>
      <c r="ABE59" s="630"/>
      <c r="ABF59" s="630"/>
      <c r="ABG59" s="630"/>
      <c r="ABH59" s="630"/>
      <c r="ABI59" s="630"/>
      <c r="ABJ59" s="630"/>
      <c r="ABK59" s="630"/>
      <c r="ABL59" s="630"/>
      <c r="ABM59" s="630"/>
      <c r="ABN59" s="630"/>
      <c r="ABO59" s="630"/>
      <c r="ABP59" s="630"/>
      <c r="ABQ59" s="630"/>
      <c r="ABR59" s="630"/>
      <c r="ABS59" s="630"/>
      <c r="ABT59" s="630"/>
      <c r="ABU59" s="630"/>
      <c r="ABV59" s="630"/>
      <c r="ABW59" s="630"/>
      <c r="ABX59" s="630"/>
      <c r="ABY59" s="630"/>
      <c r="ABZ59" s="630"/>
      <c r="ACA59" s="630"/>
      <c r="ACB59" s="630"/>
      <c r="ACC59" s="630"/>
      <c r="ACD59" s="630"/>
      <c r="ACE59" s="630"/>
      <c r="ACF59" s="630"/>
      <c r="ACG59" s="630"/>
      <c r="ACH59" s="630"/>
      <c r="ACI59" s="630"/>
      <c r="ACJ59" s="630"/>
      <c r="ACK59" s="630"/>
      <c r="ACL59" s="630"/>
      <c r="ACM59" s="630"/>
      <c r="ACN59" s="630"/>
      <c r="ACO59" s="630"/>
      <c r="ACP59" s="630"/>
      <c r="ACQ59" s="630"/>
      <c r="ACR59" s="630"/>
      <c r="ACS59" s="630"/>
      <c r="ACT59" s="630"/>
      <c r="ACU59" s="630"/>
      <c r="ACV59" s="630"/>
      <c r="ACW59" s="630"/>
      <c r="ACX59" s="630"/>
      <c r="ACY59" s="630"/>
      <c r="ACZ59" s="630"/>
      <c r="ADA59" s="630"/>
      <c r="ADB59" s="630"/>
      <c r="ADC59" s="630"/>
      <c r="ADD59" s="630"/>
      <c r="ADE59" s="630"/>
      <c r="ADF59" s="630"/>
      <c r="ADG59" s="630"/>
      <c r="ADH59" s="630"/>
      <c r="ADI59" s="630"/>
      <c r="ADJ59" s="630"/>
      <c r="ADK59" s="630"/>
      <c r="ADL59" s="630"/>
      <c r="ADM59" s="630"/>
      <c r="ADN59" s="630"/>
      <c r="ADO59" s="630"/>
      <c r="ADP59" s="630"/>
      <c r="ADQ59" s="630"/>
      <c r="ADR59" s="630"/>
      <c r="ADS59" s="630"/>
      <c r="ADT59" s="630"/>
      <c r="ADU59" s="630"/>
      <c r="ADV59" s="630"/>
      <c r="ADW59" s="630"/>
      <c r="ADX59" s="630"/>
      <c r="ADY59" s="630"/>
      <c r="ADZ59" s="630"/>
      <c r="AEA59" s="630"/>
      <c r="AEB59" s="630"/>
      <c r="AEC59" s="630"/>
      <c r="AED59" s="630"/>
      <c r="AEE59" s="630"/>
      <c r="AEF59" s="630"/>
      <c r="AEG59" s="630"/>
      <c r="AEH59" s="630"/>
      <c r="AEI59" s="630"/>
      <c r="AEJ59" s="630"/>
      <c r="AEK59" s="630"/>
      <c r="AEL59" s="630"/>
      <c r="AEM59" s="630"/>
      <c r="AEN59" s="630"/>
      <c r="AEO59" s="630"/>
      <c r="AEP59" s="630"/>
      <c r="AEQ59" s="630"/>
      <c r="AER59" s="630"/>
      <c r="AES59" s="630"/>
      <c r="AET59" s="630"/>
      <c r="AEU59" s="630"/>
      <c r="AEV59" s="630"/>
      <c r="AEW59" s="630"/>
      <c r="AEX59" s="630"/>
      <c r="AEY59" s="630"/>
      <c r="AEZ59" s="630"/>
      <c r="AFA59" s="630"/>
      <c r="AFB59" s="630"/>
      <c r="AFC59" s="630"/>
      <c r="AFD59" s="630"/>
      <c r="AFE59" s="630"/>
      <c r="AFF59" s="630"/>
      <c r="AFG59" s="630"/>
      <c r="AFH59" s="630"/>
      <c r="AFI59" s="630"/>
      <c r="AFJ59" s="630"/>
      <c r="AFK59" s="630"/>
      <c r="AFL59" s="630"/>
      <c r="AFM59" s="630"/>
      <c r="AFN59" s="630"/>
      <c r="AFO59" s="630"/>
      <c r="AFP59" s="630"/>
      <c r="AFQ59" s="630"/>
      <c r="AFR59" s="630"/>
      <c r="AFS59" s="630"/>
      <c r="AFT59" s="630"/>
      <c r="AFU59" s="630"/>
      <c r="AFV59" s="630"/>
      <c r="AFW59" s="630"/>
      <c r="AFX59" s="630"/>
      <c r="AFY59" s="630"/>
      <c r="AFZ59" s="630"/>
      <c r="AGA59" s="630"/>
      <c r="AGB59" s="630"/>
      <c r="AGC59" s="630"/>
      <c r="AGD59" s="630"/>
      <c r="AGE59" s="630"/>
      <c r="AGF59" s="630"/>
      <c r="AGG59" s="630"/>
      <c r="AGH59" s="630"/>
      <c r="AGI59" s="630"/>
      <c r="AGJ59" s="630"/>
      <c r="AGK59" s="630"/>
      <c r="AGL59" s="630"/>
      <c r="AGM59" s="630"/>
      <c r="AGN59" s="630"/>
      <c r="AGO59" s="630"/>
      <c r="AGP59" s="630"/>
      <c r="AGQ59" s="630"/>
      <c r="AGR59" s="630"/>
      <c r="AGS59" s="630"/>
      <c r="AGT59" s="630"/>
      <c r="AGU59" s="630"/>
      <c r="AGV59" s="630"/>
      <c r="AGW59" s="630"/>
      <c r="AGX59" s="630"/>
      <c r="AGY59" s="630"/>
      <c r="AGZ59" s="630"/>
      <c r="AHA59" s="630"/>
      <c r="AHB59" s="630"/>
      <c r="AHC59" s="630"/>
      <c r="AHD59" s="630"/>
      <c r="AHE59" s="630"/>
      <c r="AHF59" s="630"/>
      <c r="AHG59" s="630"/>
      <c r="AHH59" s="630"/>
      <c r="AHI59" s="630"/>
      <c r="AHJ59" s="630"/>
      <c r="AHK59" s="630"/>
      <c r="AHL59" s="630"/>
      <c r="AHM59" s="630"/>
      <c r="AHN59" s="630"/>
      <c r="AHO59" s="630"/>
      <c r="AHP59" s="630"/>
      <c r="AHQ59" s="630"/>
      <c r="AHR59" s="630"/>
      <c r="AHS59" s="630"/>
      <c r="AHT59" s="630"/>
      <c r="AHU59" s="630"/>
      <c r="AHV59" s="630"/>
      <c r="AHW59" s="630"/>
      <c r="AHX59" s="630"/>
      <c r="AHY59" s="630"/>
      <c r="AHZ59" s="630"/>
      <c r="AIA59" s="630"/>
      <c r="AIB59" s="630"/>
      <c r="AIC59" s="630"/>
      <c r="AID59" s="630"/>
      <c r="AIE59" s="630"/>
      <c r="AIF59" s="630"/>
      <c r="AIG59" s="630"/>
      <c r="AIH59" s="630"/>
      <c r="AII59" s="630"/>
      <c r="AIJ59" s="630"/>
      <c r="AIK59" s="630"/>
      <c r="AIL59" s="630"/>
      <c r="AIM59" s="630"/>
      <c r="AIN59" s="630"/>
      <c r="AIO59" s="630"/>
      <c r="AIP59" s="630"/>
      <c r="AIQ59" s="630"/>
      <c r="AIR59" s="630"/>
      <c r="AIS59" s="630"/>
      <c r="AIT59" s="630"/>
      <c r="AIU59" s="630"/>
      <c r="AIV59" s="630"/>
      <c r="AIW59" s="630"/>
      <c r="AIX59" s="630"/>
      <c r="AIY59" s="630"/>
      <c r="AIZ59" s="630"/>
      <c r="AJA59" s="630"/>
      <c r="AJB59" s="630"/>
      <c r="AJC59" s="630"/>
      <c r="AJD59" s="630"/>
      <c r="AJE59" s="630"/>
      <c r="AJF59" s="630"/>
      <c r="AJG59" s="630"/>
      <c r="AJH59" s="630"/>
      <c r="AJI59" s="630"/>
      <c r="AJJ59" s="630"/>
      <c r="AJK59" s="630"/>
      <c r="AJL59" s="630"/>
      <c r="AJM59" s="630"/>
      <c r="AJN59" s="630"/>
      <c r="AJO59" s="630"/>
      <c r="AJP59" s="630"/>
      <c r="AJQ59" s="630"/>
      <c r="AJR59" s="630"/>
      <c r="AJS59" s="630"/>
      <c r="AJT59" s="630"/>
      <c r="AJU59" s="630"/>
      <c r="AJV59" s="630"/>
      <c r="AJW59" s="630"/>
      <c r="AJX59" s="630"/>
      <c r="AJY59" s="630"/>
      <c r="AJZ59" s="630"/>
      <c r="AKA59" s="630"/>
      <c r="AKB59" s="630"/>
      <c r="AKC59" s="630"/>
      <c r="AKD59" s="630"/>
      <c r="AKE59" s="630"/>
      <c r="AKF59" s="630"/>
      <c r="AKG59" s="630"/>
      <c r="AKH59" s="630"/>
      <c r="AKI59" s="630"/>
      <c r="AKJ59" s="630"/>
      <c r="AKK59" s="630"/>
      <c r="AKL59" s="630"/>
      <c r="AKM59" s="630"/>
      <c r="AKN59" s="630"/>
      <c r="AKO59" s="630"/>
      <c r="AKP59" s="630"/>
      <c r="AKQ59" s="630"/>
      <c r="AKR59" s="630"/>
      <c r="AKS59" s="630"/>
      <c r="AKT59" s="630"/>
      <c r="AKU59" s="630"/>
      <c r="AKV59" s="630"/>
      <c r="AKW59" s="630"/>
      <c r="AKX59" s="630"/>
      <c r="AKY59" s="630"/>
      <c r="AKZ59" s="630"/>
      <c r="ALA59" s="630"/>
      <c r="ALB59" s="630"/>
      <c r="ALC59" s="630"/>
      <c r="ALD59" s="630"/>
      <c r="ALE59" s="630"/>
      <c r="ALF59" s="630"/>
      <c r="ALG59" s="630"/>
      <c r="ALH59" s="630"/>
      <c r="ALI59" s="630"/>
      <c r="ALJ59" s="630"/>
      <c r="ALK59" s="630"/>
      <c r="ALL59" s="630"/>
      <c r="ALM59" s="630"/>
      <c r="ALN59" s="630"/>
      <c r="ALO59" s="630"/>
    </row>
    <row r="60" s="634" customFormat="true" ht="15.75" hidden="true" customHeight="false" outlineLevel="0" collapsed="false">
      <c r="A60" s="630"/>
      <c r="B60" s="635"/>
      <c r="C60" s="632"/>
      <c r="D60" s="632"/>
      <c r="E60" s="632"/>
      <c r="F60" s="633" t="n">
        <v>0</v>
      </c>
      <c r="G60" s="633" t="n">
        <v>0</v>
      </c>
      <c r="H60" s="633" t="n">
        <v>0</v>
      </c>
      <c r="I60" s="633" t="n">
        <v>0</v>
      </c>
      <c r="J60" s="632"/>
      <c r="K60" s="632"/>
      <c r="L60" s="632"/>
      <c r="M60" s="632"/>
      <c r="N60" s="633" t="n">
        <v>0</v>
      </c>
      <c r="O60" s="633" t="n">
        <v>0</v>
      </c>
      <c r="P60" s="633" t="n">
        <v>0</v>
      </c>
      <c r="Q60" s="633" t="n">
        <v>0</v>
      </c>
      <c r="R60" s="632"/>
      <c r="S60" s="632"/>
      <c r="T60" s="632"/>
      <c r="U60" s="633" t="n">
        <v>0</v>
      </c>
      <c r="V60" s="633" t="n">
        <v>0</v>
      </c>
      <c r="W60" s="633" t="n">
        <v>0</v>
      </c>
      <c r="X60" s="633" t="n">
        <v>0</v>
      </c>
      <c r="Y60" s="633" t="n">
        <v>0</v>
      </c>
      <c r="Z60" s="633" t="n">
        <v>0</v>
      </c>
      <c r="AA60" s="633" t="n">
        <v>0</v>
      </c>
      <c r="AB60" s="633" t="n">
        <v>0</v>
      </c>
      <c r="AC60" s="633" t="n">
        <v>0</v>
      </c>
      <c r="AD60" s="633" t="n">
        <v>0</v>
      </c>
      <c r="AE60" s="633" t="n">
        <v>0</v>
      </c>
      <c r="AF60" s="633" t="n">
        <v>0</v>
      </c>
      <c r="AG60" s="633" t="n">
        <v>0</v>
      </c>
      <c r="AH60" s="633" t="n">
        <v>0</v>
      </c>
      <c r="AI60" s="633" t="n">
        <v>0</v>
      </c>
      <c r="AJ60" s="633" t="n">
        <v>0</v>
      </c>
      <c r="AK60" s="633" t="n">
        <v>0</v>
      </c>
      <c r="AL60" s="633" t="n">
        <v>0</v>
      </c>
      <c r="AM60" s="633" t="n">
        <v>0</v>
      </c>
      <c r="AN60" s="633" t="n">
        <v>0</v>
      </c>
      <c r="AO60" s="630"/>
      <c r="AP60" s="630"/>
      <c r="AQ60" s="630"/>
      <c r="AR60" s="630"/>
      <c r="AS60" s="630"/>
      <c r="AT60" s="630"/>
      <c r="AU60" s="630"/>
      <c r="AV60" s="630"/>
      <c r="AW60" s="630"/>
      <c r="AX60" s="630"/>
      <c r="AY60" s="630"/>
      <c r="AZ60" s="630"/>
      <c r="BA60" s="630"/>
      <c r="BB60" s="630"/>
      <c r="BC60" s="630"/>
      <c r="BD60" s="630"/>
      <c r="BE60" s="630"/>
      <c r="BF60" s="630"/>
      <c r="BG60" s="630"/>
      <c r="BH60" s="630"/>
      <c r="BI60" s="630"/>
      <c r="BJ60" s="630"/>
      <c r="BK60" s="630"/>
      <c r="BL60" s="630"/>
      <c r="BM60" s="630"/>
      <c r="BN60" s="630"/>
      <c r="BO60" s="630"/>
      <c r="BP60" s="630"/>
      <c r="BQ60" s="630"/>
      <c r="BR60" s="630"/>
      <c r="BS60" s="630"/>
      <c r="BT60" s="630"/>
      <c r="BU60" s="630"/>
      <c r="BV60" s="630"/>
      <c r="BW60" s="630"/>
      <c r="BX60" s="630"/>
      <c r="BY60" s="630"/>
      <c r="BZ60" s="630"/>
      <c r="CA60" s="630"/>
      <c r="CB60" s="630"/>
      <c r="CC60" s="630"/>
      <c r="CD60" s="630"/>
      <c r="CE60" s="630"/>
      <c r="CF60" s="630"/>
      <c r="CG60" s="630"/>
      <c r="CH60" s="630"/>
      <c r="CI60" s="630"/>
      <c r="CJ60" s="630"/>
      <c r="CK60" s="630"/>
      <c r="CL60" s="630"/>
      <c r="CM60" s="630"/>
      <c r="CN60" s="630"/>
      <c r="CO60" s="630"/>
      <c r="CP60" s="630"/>
      <c r="CQ60" s="630"/>
      <c r="CR60" s="630"/>
      <c r="CS60" s="630"/>
      <c r="CT60" s="630"/>
      <c r="CU60" s="630"/>
      <c r="CV60" s="630"/>
      <c r="CW60" s="630"/>
      <c r="CX60" s="630"/>
      <c r="CY60" s="630"/>
      <c r="CZ60" s="630"/>
      <c r="DA60" s="630"/>
      <c r="DB60" s="630"/>
      <c r="DC60" s="630"/>
      <c r="DD60" s="630"/>
      <c r="DE60" s="630"/>
      <c r="DF60" s="630"/>
      <c r="DG60" s="630"/>
      <c r="DH60" s="630"/>
      <c r="DI60" s="630"/>
      <c r="DJ60" s="630"/>
      <c r="DK60" s="630"/>
      <c r="DL60" s="630"/>
      <c r="DM60" s="630"/>
      <c r="DN60" s="630"/>
      <c r="DO60" s="630"/>
      <c r="DP60" s="630"/>
      <c r="DQ60" s="630"/>
      <c r="DR60" s="630"/>
      <c r="DS60" s="630"/>
      <c r="DT60" s="630"/>
      <c r="DU60" s="630"/>
      <c r="DV60" s="630"/>
      <c r="DW60" s="630"/>
      <c r="DX60" s="630"/>
      <c r="DY60" s="630"/>
      <c r="DZ60" s="630"/>
      <c r="EA60" s="630"/>
      <c r="EB60" s="630"/>
      <c r="EC60" s="630"/>
      <c r="ED60" s="630"/>
      <c r="EE60" s="630"/>
      <c r="EF60" s="630"/>
      <c r="EG60" s="630"/>
      <c r="EH60" s="630"/>
      <c r="EI60" s="630"/>
      <c r="EJ60" s="630"/>
      <c r="EK60" s="630"/>
      <c r="EL60" s="630"/>
      <c r="EM60" s="630"/>
      <c r="EN60" s="630"/>
      <c r="EO60" s="630"/>
      <c r="EP60" s="630"/>
      <c r="EQ60" s="630"/>
      <c r="ER60" s="630"/>
      <c r="ES60" s="630"/>
      <c r="ET60" s="630"/>
      <c r="EU60" s="630"/>
      <c r="EV60" s="630"/>
      <c r="EW60" s="630"/>
      <c r="EX60" s="630"/>
      <c r="EY60" s="630"/>
      <c r="EZ60" s="630"/>
      <c r="FA60" s="630"/>
      <c r="FB60" s="630"/>
      <c r="FC60" s="630"/>
      <c r="FD60" s="630"/>
      <c r="FE60" s="630"/>
      <c r="FF60" s="630"/>
      <c r="FG60" s="630"/>
      <c r="FH60" s="630"/>
      <c r="FI60" s="630"/>
      <c r="FJ60" s="630"/>
      <c r="FK60" s="630"/>
      <c r="FL60" s="630"/>
      <c r="FM60" s="630"/>
      <c r="FN60" s="630"/>
      <c r="FO60" s="630"/>
      <c r="FP60" s="630"/>
      <c r="FQ60" s="630"/>
      <c r="FR60" s="630"/>
      <c r="FS60" s="630"/>
      <c r="FT60" s="630"/>
      <c r="FU60" s="630"/>
      <c r="FV60" s="630"/>
      <c r="FW60" s="630"/>
      <c r="FX60" s="630"/>
      <c r="FY60" s="630"/>
      <c r="FZ60" s="630"/>
      <c r="GA60" s="630"/>
      <c r="GB60" s="630"/>
      <c r="GC60" s="630"/>
      <c r="GD60" s="630"/>
      <c r="GE60" s="630"/>
      <c r="GF60" s="630"/>
      <c r="GG60" s="630"/>
      <c r="GH60" s="630"/>
      <c r="GI60" s="630"/>
      <c r="GJ60" s="630"/>
      <c r="GK60" s="630"/>
      <c r="GL60" s="630"/>
      <c r="GM60" s="630"/>
      <c r="GN60" s="630"/>
      <c r="GO60" s="630"/>
      <c r="GP60" s="630"/>
      <c r="GQ60" s="630"/>
      <c r="GR60" s="630"/>
      <c r="GS60" s="630"/>
      <c r="GT60" s="630"/>
      <c r="GU60" s="630"/>
      <c r="GV60" s="630"/>
      <c r="GW60" s="630"/>
      <c r="GX60" s="630"/>
      <c r="GY60" s="630"/>
      <c r="GZ60" s="630"/>
      <c r="HA60" s="630"/>
      <c r="HB60" s="630"/>
      <c r="HC60" s="630"/>
      <c r="HD60" s="630"/>
      <c r="HE60" s="630"/>
      <c r="HF60" s="630"/>
      <c r="HG60" s="630"/>
      <c r="HH60" s="630"/>
      <c r="HI60" s="630"/>
      <c r="HJ60" s="630"/>
      <c r="HK60" s="630"/>
      <c r="HL60" s="630"/>
      <c r="HM60" s="630"/>
      <c r="HN60" s="630"/>
      <c r="HO60" s="630"/>
      <c r="HP60" s="630"/>
      <c r="HQ60" s="630"/>
      <c r="HR60" s="630"/>
      <c r="HS60" s="630"/>
      <c r="HT60" s="630"/>
      <c r="HU60" s="630"/>
      <c r="HV60" s="630"/>
      <c r="HW60" s="630"/>
      <c r="HX60" s="630"/>
      <c r="HY60" s="630"/>
      <c r="HZ60" s="630"/>
      <c r="IA60" s="630"/>
      <c r="IB60" s="630"/>
      <c r="IC60" s="630"/>
      <c r="ID60" s="630"/>
      <c r="IE60" s="630"/>
      <c r="IF60" s="630"/>
      <c r="IG60" s="630"/>
      <c r="IH60" s="630"/>
      <c r="II60" s="630"/>
      <c r="IJ60" s="630"/>
      <c r="IK60" s="630"/>
      <c r="IL60" s="630"/>
      <c r="IM60" s="630"/>
      <c r="IN60" s="630"/>
      <c r="IO60" s="630"/>
      <c r="IP60" s="630"/>
      <c r="IQ60" s="630"/>
      <c r="IR60" s="630"/>
      <c r="IS60" s="630"/>
      <c r="IT60" s="630"/>
      <c r="IU60" s="630"/>
      <c r="IV60" s="630"/>
      <c r="IW60" s="630"/>
      <c r="IX60" s="630"/>
      <c r="IY60" s="630"/>
      <c r="IZ60" s="630"/>
      <c r="JA60" s="630"/>
      <c r="JB60" s="630"/>
      <c r="JC60" s="630"/>
      <c r="JD60" s="630"/>
      <c r="JE60" s="630"/>
      <c r="JF60" s="630"/>
      <c r="JG60" s="630"/>
      <c r="JH60" s="630"/>
      <c r="JI60" s="630"/>
      <c r="JJ60" s="630"/>
      <c r="JK60" s="630"/>
      <c r="JL60" s="630"/>
      <c r="JM60" s="630"/>
      <c r="JN60" s="630"/>
      <c r="JO60" s="630"/>
      <c r="JP60" s="630"/>
      <c r="JQ60" s="630"/>
      <c r="JR60" s="630"/>
      <c r="JS60" s="630"/>
      <c r="JT60" s="630"/>
      <c r="JU60" s="630"/>
      <c r="JV60" s="630"/>
      <c r="JW60" s="630"/>
      <c r="JX60" s="630"/>
      <c r="JY60" s="630"/>
      <c r="JZ60" s="630"/>
      <c r="KA60" s="630"/>
      <c r="KB60" s="630"/>
      <c r="KC60" s="630"/>
      <c r="KD60" s="630"/>
      <c r="KE60" s="630"/>
      <c r="KF60" s="630"/>
      <c r="KG60" s="630"/>
      <c r="KH60" s="630"/>
      <c r="KI60" s="630"/>
      <c r="KJ60" s="630"/>
      <c r="KK60" s="630"/>
      <c r="KL60" s="630"/>
      <c r="KM60" s="630"/>
      <c r="KN60" s="630"/>
      <c r="KO60" s="630"/>
      <c r="KP60" s="630"/>
      <c r="KQ60" s="630"/>
      <c r="KR60" s="630"/>
      <c r="KS60" s="630"/>
      <c r="KT60" s="630"/>
      <c r="KU60" s="630"/>
      <c r="KV60" s="630"/>
      <c r="KW60" s="630"/>
      <c r="KX60" s="630"/>
      <c r="KY60" s="630"/>
      <c r="KZ60" s="630"/>
      <c r="LA60" s="630"/>
      <c r="LB60" s="630"/>
      <c r="LC60" s="630"/>
      <c r="LD60" s="630"/>
      <c r="LE60" s="630"/>
      <c r="LF60" s="630"/>
      <c r="LG60" s="630"/>
      <c r="LH60" s="630"/>
      <c r="LI60" s="630"/>
      <c r="LJ60" s="630"/>
      <c r="LK60" s="630"/>
      <c r="LL60" s="630"/>
      <c r="LM60" s="630"/>
      <c r="LN60" s="630"/>
      <c r="LO60" s="630"/>
      <c r="LP60" s="630"/>
      <c r="LQ60" s="630"/>
      <c r="LR60" s="630"/>
      <c r="LS60" s="630"/>
      <c r="LT60" s="630"/>
      <c r="LU60" s="630"/>
      <c r="LV60" s="630"/>
      <c r="LW60" s="630"/>
      <c r="LX60" s="630"/>
      <c r="LY60" s="630"/>
      <c r="LZ60" s="630"/>
      <c r="MA60" s="630"/>
      <c r="MB60" s="630"/>
      <c r="MC60" s="630"/>
      <c r="MD60" s="630"/>
      <c r="ME60" s="630"/>
      <c r="MF60" s="630"/>
      <c r="MG60" s="630"/>
      <c r="MH60" s="630"/>
      <c r="MI60" s="630"/>
      <c r="MJ60" s="630"/>
      <c r="MK60" s="630"/>
      <c r="ML60" s="630"/>
      <c r="MM60" s="630"/>
      <c r="MN60" s="630"/>
      <c r="MO60" s="630"/>
      <c r="MP60" s="630"/>
      <c r="MQ60" s="630"/>
      <c r="MR60" s="630"/>
      <c r="MS60" s="630"/>
      <c r="MT60" s="630"/>
      <c r="MU60" s="630"/>
      <c r="MV60" s="630"/>
      <c r="MW60" s="630"/>
      <c r="MX60" s="630"/>
      <c r="MY60" s="630"/>
      <c r="MZ60" s="630"/>
      <c r="NA60" s="630"/>
      <c r="NB60" s="630"/>
      <c r="NC60" s="630"/>
      <c r="ND60" s="630"/>
      <c r="NE60" s="630"/>
      <c r="NF60" s="630"/>
      <c r="NG60" s="630"/>
      <c r="NH60" s="630"/>
      <c r="NI60" s="630"/>
      <c r="NJ60" s="630"/>
      <c r="NK60" s="630"/>
      <c r="NL60" s="630"/>
      <c r="NM60" s="630"/>
      <c r="NN60" s="630"/>
      <c r="NO60" s="630"/>
      <c r="NP60" s="630"/>
      <c r="NQ60" s="630"/>
      <c r="NR60" s="630"/>
      <c r="NS60" s="630"/>
      <c r="NT60" s="630"/>
      <c r="NU60" s="630"/>
      <c r="NV60" s="630"/>
      <c r="NW60" s="630"/>
      <c r="NX60" s="630"/>
      <c r="NY60" s="630"/>
      <c r="NZ60" s="630"/>
      <c r="OA60" s="630"/>
      <c r="OB60" s="630"/>
      <c r="OC60" s="630"/>
      <c r="OD60" s="630"/>
      <c r="OE60" s="630"/>
      <c r="OF60" s="630"/>
      <c r="OG60" s="630"/>
      <c r="OH60" s="630"/>
      <c r="OI60" s="630"/>
      <c r="OJ60" s="630"/>
      <c r="OK60" s="630"/>
      <c r="OL60" s="630"/>
      <c r="OM60" s="630"/>
      <c r="ON60" s="630"/>
      <c r="OO60" s="630"/>
      <c r="OP60" s="630"/>
      <c r="OQ60" s="630"/>
      <c r="OR60" s="630"/>
      <c r="OS60" s="630"/>
      <c r="OT60" s="630"/>
      <c r="OU60" s="630"/>
      <c r="OV60" s="630"/>
      <c r="OW60" s="630"/>
      <c r="OX60" s="630"/>
      <c r="OY60" s="630"/>
      <c r="OZ60" s="630"/>
      <c r="PA60" s="630"/>
      <c r="PB60" s="630"/>
      <c r="PC60" s="630"/>
      <c r="PD60" s="630"/>
      <c r="PE60" s="630"/>
      <c r="PF60" s="630"/>
      <c r="PG60" s="630"/>
      <c r="PH60" s="630"/>
      <c r="PI60" s="630"/>
      <c r="PJ60" s="630"/>
      <c r="PK60" s="630"/>
      <c r="PL60" s="630"/>
      <c r="PM60" s="630"/>
      <c r="PN60" s="630"/>
      <c r="PO60" s="630"/>
      <c r="PP60" s="630"/>
      <c r="PQ60" s="630"/>
      <c r="PR60" s="630"/>
      <c r="PS60" s="630"/>
      <c r="PT60" s="630"/>
      <c r="PU60" s="630"/>
      <c r="PV60" s="630"/>
      <c r="PW60" s="630"/>
      <c r="PX60" s="630"/>
      <c r="PY60" s="630"/>
      <c r="PZ60" s="630"/>
      <c r="QA60" s="630"/>
      <c r="QB60" s="630"/>
      <c r="QC60" s="630"/>
      <c r="QD60" s="630"/>
      <c r="QE60" s="630"/>
      <c r="QF60" s="630"/>
      <c r="QG60" s="630"/>
      <c r="QH60" s="630"/>
      <c r="QI60" s="630"/>
      <c r="QJ60" s="630"/>
      <c r="QK60" s="630"/>
      <c r="QL60" s="630"/>
      <c r="QM60" s="630"/>
      <c r="QN60" s="630"/>
      <c r="QO60" s="630"/>
      <c r="QP60" s="630"/>
      <c r="QQ60" s="630"/>
      <c r="QR60" s="630"/>
      <c r="QS60" s="630"/>
      <c r="QT60" s="630"/>
      <c r="QU60" s="630"/>
      <c r="QV60" s="630"/>
      <c r="QW60" s="630"/>
      <c r="QX60" s="630"/>
      <c r="QY60" s="630"/>
      <c r="QZ60" s="630"/>
      <c r="RA60" s="630"/>
      <c r="RB60" s="630"/>
      <c r="RC60" s="630"/>
      <c r="RD60" s="630"/>
      <c r="RE60" s="630"/>
      <c r="RF60" s="630"/>
      <c r="RG60" s="630"/>
      <c r="RH60" s="630"/>
      <c r="RI60" s="630"/>
      <c r="RJ60" s="630"/>
      <c r="RK60" s="630"/>
      <c r="RL60" s="630"/>
      <c r="RM60" s="630"/>
      <c r="RN60" s="630"/>
      <c r="RO60" s="630"/>
      <c r="RP60" s="630"/>
      <c r="RQ60" s="630"/>
      <c r="RR60" s="630"/>
      <c r="RS60" s="630"/>
      <c r="RT60" s="630"/>
      <c r="RU60" s="630"/>
      <c r="RV60" s="630"/>
      <c r="RW60" s="630"/>
      <c r="RX60" s="630"/>
      <c r="RY60" s="630"/>
      <c r="RZ60" s="630"/>
      <c r="SA60" s="630"/>
      <c r="SB60" s="630"/>
      <c r="SC60" s="630"/>
      <c r="SD60" s="630"/>
      <c r="SE60" s="630"/>
      <c r="SF60" s="630"/>
      <c r="SG60" s="630"/>
      <c r="SH60" s="630"/>
      <c r="SI60" s="630"/>
      <c r="SJ60" s="630"/>
      <c r="SK60" s="630"/>
      <c r="SL60" s="630"/>
      <c r="SM60" s="630"/>
      <c r="SN60" s="630"/>
      <c r="SO60" s="630"/>
      <c r="SP60" s="630"/>
      <c r="SQ60" s="630"/>
      <c r="SR60" s="630"/>
      <c r="SS60" s="630"/>
      <c r="ST60" s="630"/>
      <c r="SU60" s="630"/>
      <c r="SV60" s="630"/>
      <c r="SW60" s="630"/>
      <c r="SX60" s="630"/>
      <c r="SY60" s="630"/>
      <c r="SZ60" s="630"/>
      <c r="TA60" s="630"/>
      <c r="TB60" s="630"/>
      <c r="TC60" s="630"/>
      <c r="TD60" s="630"/>
      <c r="TE60" s="630"/>
      <c r="TF60" s="630"/>
      <c r="TG60" s="630"/>
      <c r="TH60" s="630"/>
      <c r="TI60" s="630"/>
      <c r="TJ60" s="630"/>
      <c r="TK60" s="630"/>
      <c r="TL60" s="630"/>
      <c r="TM60" s="630"/>
      <c r="TN60" s="630"/>
      <c r="TO60" s="630"/>
      <c r="TP60" s="630"/>
      <c r="TQ60" s="630"/>
      <c r="TR60" s="630"/>
      <c r="TS60" s="630"/>
      <c r="TT60" s="630"/>
      <c r="TU60" s="630"/>
      <c r="TV60" s="630"/>
      <c r="TW60" s="630"/>
      <c r="TX60" s="630"/>
      <c r="TY60" s="630"/>
      <c r="TZ60" s="630"/>
      <c r="UA60" s="630"/>
      <c r="UB60" s="630"/>
      <c r="UC60" s="630"/>
      <c r="UD60" s="630"/>
      <c r="UE60" s="630"/>
      <c r="UF60" s="630"/>
      <c r="UG60" s="630"/>
      <c r="UH60" s="630"/>
      <c r="UI60" s="630"/>
      <c r="UJ60" s="630"/>
      <c r="UK60" s="630"/>
      <c r="UL60" s="630"/>
      <c r="UM60" s="630"/>
      <c r="UN60" s="630"/>
      <c r="UO60" s="630"/>
      <c r="UP60" s="630"/>
      <c r="UQ60" s="630"/>
      <c r="UR60" s="630"/>
      <c r="US60" s="630"/>
      <c r="UT60" s="630"/>
      <c r="UU60" s="630"/>
      <c r="UV60" s="630"/>
      <c r="UW60" s="630"/>
      <c r="UX60" s="630"/>
      <c r="UY60" s="630"/>
      <c r="UZ60" s="630"/>
      <c r="VA60" s="630"/>
      <c r="VB60" s="630"/>
      <c r="VC60" s="630"/>
      <c r="VD60" s="630"/>
      <c r="VE60" s="630"/>
      <c r="VF60" s="630"/>
      <c r="VG60" s="630"/>
      <c r="VH60" s="630"/>
      <c r="VI60" s="630"/>
      <c r="VJ60" s="630"/>
      <c r="VK60" s="630"/>
      <c r="VL60" s="630"/>
      <c r="VM60" s="630"/>
      <c r="VN60" s="630"/>
      <c r="VO60" s="630"/>
      <c r="VP60" s="630"/>
      <c r="VQ60" s="630"/>
      <c r="VR60" s="630"/>
      <c r="VS60" s="630"/>
      <c r="VT60" s="630"/>
      <c r="VU60" s="630"/>
      <c r="VV60" s="630"/>
      <c r="VW60" s="630"/>
      <c r="VX60" s="630"/>
      <c r="VY60" s="630"/>
      <c r="VZ60" s="630"/>
      <c r="WA60" s="630"/>
      <c r="WB60" s="630"/>
      <c r="WC60" s="630"/>
      <c r="WD60" s="630"/>
      <c r="WE60" s="630"/>
      <c r="WF60" s="630"/>
      <c r="WG60" s="630"/>
      <c r="WH60" s="630"/>
      <c r="WI60" s="630"/>
      <c r="WJ60" s="630"/>
      <c r="WK60" s="630"/>
      <c r="WL60" s="630"/>
      <c r="WM60" s="630"/>
      <c r="WN60" s="630"/>
      <c r="WO60" s="630"/>
      <c r="WP60" s="630"/>
      <c r="WQ60" s="630"/>
      <c r="WR60" s="630"/>
      <c r="WS60" s="630"/>
      <c r="WT60" s="630"/>
      <c r="WU60" s="630"/>
      <c r="WV60" s="630"/>
      <c r="WW60" s="630"/>
      <c r="WX60" s="630"/>
      <c r="WY60" s="630"/>
      <c r="WZ60" s="630"/>
      <c r="XA60" s="630"/>
      <c r="XB60" s="630"/>
      <c r="XC60" s="630"/>
      <c r="XD60" s="630"/>
      <c r="XE60" s="630"/>
      <c r="XF60" s="630"/>
      <c r="XG60" s="630"/>
      <c r="XH60" s="630"/>
      <c r="XI60" s="630"/>
      <c r="XJ60" s="630"/>
      <c r="XK60" s="630"/>
      <c r="XL60" s="630"/>
      <c r="XM60" s="630"/>
      <c r="XN60" s="630"/>
      <c r="XO60" s="630"/>
      <c r="XP60" s="630"/>
      <c r="XQ60" s="630"/>
      <c r="XR60" s="630"/>
      <c r="XS60" s="630"/>
      <c r="XT60" s="630"/>
      <c r="XU60" s="630"/>
      <c r="XV60" s="630"/>
      <c r="XW60" s="630"/>
      <c r="XX60" s="630"/>
      <c r="XY60" s="630"/>
      <c r="XZ60" s="630"/>
      <c r="YA60" s="630"/>
      <c r="YB60" s="630"/>
      <c r="YC60" s="630"/>
      <c r="YD60" s="630"/>
      <c r="YE60" s="630"/>
      <c r="YF60" s="630"/>
      <c r="YG60" s="630"/>
      <c r="YH60" s="630"/>
      <c r="YI60" s="630"/>
      <c r="YJ60" s="630"/>
      <c r="YK60" s="630"/>
      <c r="YL60" s="630"/>
      <c r="YM60" s="630"/>
      <c r="YN60" s="630"/>
      <c r="YO60" s="630"/>
      <c r="YP60" s="630"/>
      <c r="YQ60" s="630"/>
      <c r="YR60" s="630"/>
      <c r="YS60" s="630"/>
      <c r="YT60" s="630"/>
      <c r="YU60" s="630"/>
      <c r="YV60" s="630"/>
      <c r="YW60" s="630"/>
      <c r="YX60" s="630"/>
      <c r="YY60" s="630"/>
      <c r="YZ60" s="630"/>
      <c r="ZA60" s="630"/>
      <c r="ZB60" s="630"/>
      <c r="ZC60" s="630"/>
      <c r="ZD60" s="630"/>
      <c r="ZE60" s="630"/>
      <c r="ZF60" s="630"/>
      <c r="ZG60" s="630"/>
      <c r="ZH60" s="630"/>
      <c r="ZI60" s="630"/>
      <c r="ZJ60" s="630"/>
      <c r="ZK60" s="630"/>
      <c r="ZL60" s="630"/>
      <c r="ZM60" s="630"/>
      <c r="ZN60" s="630"/>
      <c r="ZO60" s="630"/>
      <c r="ZP60" s="630"/>
      <c r="ZQ60" s="630"/>
      <c r="ZR60" s="630"/>
      <c r="ZS60" s="630"/>
      <c r="ZT60" s="630"/>
      <c r="ZU60" s="630"/>
      <c r="ZV60" s="630"/>
      <c r="ZW60" s="630"/>
      <c r="ZX60" s="630"/>
      <c r="ZY60" s="630"/>
      <c r="ZZ60" s="630"/>
      <c r="AAA60" s="630"/>
      <c r="AAB60" s="630"/>
      <c r="AAC60" s="630"/>
      <c r="AAD60" s="630"/>
      <c r="AAE60" s="630"/>
      <c r="AAF60" s="630"/>
      <c r="AAG60" s="630"/>
      <c r="AAH60" s="630"/>
      <c r="AAI60" s="630"/>
      <c r="AAJ60" s="630"/>
      <c r="AAK60" s="630"/>
      <c r="AAL60" s="630"/>
      <c r="AAM60" s="630"/>
      <c r="AAN60" s="630"/>
      <c r="AAO60" s="630"/>
      <c r="AAP60" s="630"/>
      <c r="AAQ60" s="630"/>
      <c r="AAR60" s="630"/>
      <c r="AAS60" s="630"/>
      <c r="AAT60" s="630"/>
      <c r="AAU60" s="630"/>
      <c r="AAV60" s="630"/>
      <c r="AAW60" s="630"/>
      <c r="AAX60" s="630"/>
      <c r="AAY60" s="630"/>
      <c r="AAZ60" s="630"/>
      <c r="ABA60" s="630"/>
      <c r="ABB60" s="630"/>
      <c r="ABC60" s="630"/>
      <c r="ABD60" s="630"/>
      <c r="ABE60" s="630"/>
      <c r="ABF60" s="630"/>
      <c r="ABG60" s="630"/>
      <c r="ABH60" s="630"/>
      <c r="ABI60" s="630"/>
      <c r="ABJ60" s="630"/>
      <c r="ABK60" s="630"/>
      <c r="ABL60" s="630"/>
      <c r="ABM60" s="630"/>
      <c r="ABN60" s="630"/>
      <c r="ABO60" s="630"/>
      <c r="ABP60" s="630"/>
      <c r="ABQ60" s="630"/>
      <c r="ABR60" s="630"/>
      <c r="ABS60" s="630"/>
      <c r="ABT60" s="630"/>
      <c r="ABU60" s="630"/>
      <c r="ABV60" s="630"/>
      <c r="ABW60" s="630"/>
      <c r="ABX60" s="630"/>
      <c r="ABY60" s="630"/>
      <c r="ABZ60" s="630"/>
      <c r="ACA60" s="630"/>
      <c r="ACB60" s="630"/>
      <c r="ACC60" s="630"/>
      <c r="ACD60" s="630"/>
      <c r="ACE60" s="630"/>
      <c r="ACF60" s="630"/>
      <c r="ACG60" s="630"/>
      <c r="ACH60" s="630"/>
      <c r="ACI60" s="630"/>
      <c r="ACJ60" s="630"/>
      <c r="ACK60" s="630"/>
      <c r="ACL60" s="630"/>
      <c r="ACM60" s="630"/>
      <c r="ACN60" s="630"/>
      <c r="ACO60" s="630"/>
      <c r="ACP60" s="630"/>
      <c r="ACQ60" s="630"/>
      <c r="ACR60" s="630"/>
      <c r="ACS60" s="630"/>
      <c r="ACT60" s="630"/>
      <c r="ACU60" s="630"/>
      <c r="ACV60" s="630"/>
      <c r="ACW60" s="630"/>
      <c r="ACX60" s="630"/>
      <c r="ACY60" s="630"/>
      <c r="ACZ60" s="630"/>
      <c r="ADA60" s="630"/>
      <c r="ADB60" s="630"/>
      <c r="ADC60" s="630"/>
      <c r="ADD60" s="630"/>
      <c r="ADE60" s="630"/>
      <c r="ADF60" s="630"/>
      <c r="ADG60" s="630"/>
      <c r="ADH60" s="630"/>
      <c r="ADI60" s="630"/>
      <c r="ADJ60" s="630"/>
      <c r="ADK60" s="630"/>
      <c r="ADL60" s="630"/>
      <c r="ADM60" s="630"/>
      <c r="ADN60" s="630"/>
      <c r="ADO60" s="630"/>
      <c r="ADP60" s="630"/>
      <c r="ADQ60" s="630"/>
      <c r="ADR60" s="630"/>
      <c r="ADS60" s="630"/>
      <c r="ADT60" s="630"/>
      <c r="ADU60" s="630"/>
      <c r="ADV60" s="630"/>
      <c r="ADW60" s="630"/>
      <c r="ADX60" s="630"/>
      <c r="ADY60" s="630"/>
      <c r="ADZ60" s="630"/>
      <c r="AEA60" s="630"/>
      <c r="AEB60" s="630"/>
      <c r="AEC60" s="630"/>
      <c r="AED60" s="630"/>
      <c r="AEE60" s="630"/>
      <c r="AEF60" s="630"/>
      <c r="AEG60" s="630"/>
      <c r="AEH60" s="630"/>
      <c r="AEI60" s="630"/>
      <c r="AEJ60" s="630"/>
      <c r="AEK60" s="630"/>
      <c r="AEL60" s="630"/>
      <c r="AEM60" s="630"/>
      <c r="AEN60" s="630"/>
      <c r="AEO60" s="630"/>
      <c r="AEP60" s="630"/>
      <c r="AEQ60" s="630"/>
      <c r="AER60" s="630"/>
      <c r="AES60" s="630"/>
      <c r="AET60" s="630"/>
      <c r="AEU60" s="630"/>
      <c r="AEV60" s="630"/>
      <c r="AEW60" s="630"/>
      <c r="AEX60" s="630"/>
      <c r="AEY60" s="630"/>
      <c r="AEZ60" s="630"/>
      <c r="AFA60" s="630"/>
      <c r="AFB60" s="630"/>
      <c r="AFC60" s="630"/>
      <c r="AFD60" s="630"/>
      <c r="AFE60" s="630"/>
      <c r="AFF60" s="630"/>
      <c r="AFG60" s="630"/>
      <c r="AFH60" s="630"/>
      <c r="AFI60" s="630"/>
      <c r="AFJ60" s="630"/>
      <c r="AFK60" s="630"/>
      <c r="AFL60" s="630"/>
      <c r="AFM60" s="630"/>
      <c r="AFN60" s="630"/>
      <c r="AFO60" s="630"/>
      <c r="AFP60" s="630"/>
      <c r="AFQ60" s="630"/>
      <c r="AFR60" s="630"/>
      <c r="AFS60" s="630"/>
      <c r="AFT60" s="630"/>
      <c r="AFU60" s="630"/>
      <c r="AFV60" s="630"/>
      <c r="AFW60" s="630"/>
      <c r="AFX60" s="630"/>
      <c r="AFY60" s="630"/>
      <c r="AFZ60" s="630"/>
      <c r="AGA60" s="630"/>
      <c r="AGB60" s="630"/>
      <c r="AGC60" s="630"/>
      <c r="AGD60" s="630"/>
      <c r="AGE60" s="630"/>
      <c r="AGF60" s="630"/>
      <c r="AGG60" s="630"/>
      <c r="AGH60" s="630"/>
      <c r="AGI60" s="630"/>
      <c r="AGJ60" s="630"/>
      <c r="AGK60" s="630"/>
      <c r="AGL60" s="630"/>
      <c r="AGM60" s="630"/>
      <c r="AGN60" s="630"/>
      <c r="AGO60" s="630"/>
      <c r="AGP60" s="630"/>
      <c r="AGQ60" s="630"/>
      <c r="AGR60" s="630"/>
      <c r="AGS60" s="630"/>
      <c r="AGT60" s="630"/>
      <c r="AGU60" s="630"/>
      <c r="AGV60" s="630"/>
      <c r="AGW60" s="630"/>
      <c r="AGX60" s="630"/>
      <c r="AGY60" s="630"/>
      <c r="AGZ60" s="630"/>
      <c r="AHA60" s="630"/>
      <c r="AHB60" s="630"/>
      <c r="AHC60" s="630"/>
      <c r="AHD60" s="630"/>
      <c r="AHE60" s="630"/>
      <c r="AHF60" s="630"/>
      <c r="AHG60" s="630"/>
      <c r="AHH60" s="630"/>
      <c r="AHI60" s="630"/>
      <c r="AHJ60" s="630"/>
      <c r="AHK60" s="630"/>
      <c r="AHL60" s="630"/>
      <c r="AHM60" s="630"/>
      <c r="AHN60" s="630"/>
      <c r="AHO60" s="630"/>
      <c r="AHP60" s="630"/>
      <c r="AHQ60" s="630"/>
      <c r="AHR60" s="630"/>
      <c r="AHS60" s="630"/>
      <c r="AHT60" s="630"/>
      <c r="AHU60" s="630"/>
      <c r="AHV60" s="630"/>
      <c r="AHW60" s="630"/>
      <c r="AHX60" s="630"/>
      <c r="AHY60" s="630"/>
      <c r="AHZ60" s="630"/>
      <c r="AIA60" s="630"/>
      <c r="AIB60" s="630"/>
      <c r="AIC60" s="630"/>
      <c r="AID60" s="630"/>
      <c r="AIE60" s="630"/>
      <c r="AIF60" s="630"/>
      <c r="AIG60" s="630"/>
      <c r="AIH60" s="630"/>
      <c r="AII60" s="630"/>
      <c r="AIJ60" s="630"/>
      <c r="AIK60" s="630"/>
      <c r="AIL60" s="630"/>
      <c r="AIM60" s="630"/>
      <c r="AIN60" s="630"/>
      <c r="AIO60" s="630"/>
      <c r="AIP60" s="630"/>
      <c r="AIQ60" s="630"/>
      <c r="AIR60" s="630"/>
      <c r="AIS60" s="630"/>
      <c r="AIT60" s="630"/>
      <c r="AIU60" s="630"/>
      <c r="AIV60" s="630"/>
      <c r="AIW60" s="630"/>
      <c r="AIX60" s="630"/>
      <c r="AIY60" s="630"/>
      <c r="AIZ60" s="630"/>
      <c r="AJA60" s="630"/>
      <c r="AJB60" s="630"/>
      <c r="AJC60" s="630"/>
      <c r="AJD60" s="630"/>
      <c r="AJE60" s="630"/>
      <c r="AJF60" s="630"/>
      <c r="AJG60" s="630"/>
      <c r="AJH60" s="630"/>
      <c r="AJI60" s="630"/>
      <c r="AJJ60" s="630"/>
      <c r="AJK60" s="630"/>
      <c r="AJL60" s="630"/>
      <c r="AJM60" s="630"/>
      <c r="AJN60" s="630"/>
      <c r="AJO60" s="630"/>
      <c r="AJP60" s="630"/>
      <c r="AJQ60" s="630"/>
      <c r="AJR60" s="630"/>
      <c r="AJS60" s="630"/>
      <c r="AJT60" s="630"/>
      <c r="AJU60" s="630"/>
      <c r="AJV60" s="630"/>
      <c r="AJW60" s="630"/>
      <c r="AJX60" s="630"/>
      <c r="AJY60" s="630"/>
      <c r="AJZ60" s="630"/>
      <c r="AKA60" s="630"/>
      <c r="AKB60" s="630"/>
      <c r="AKC60" s="630"/>
      <c r="AKD60" s="630"/>
      <c r="AKE60" s="630"/>
      <c r="AKF60" s="630"/>
      <c r="AKG60" s="630"/>
      <c r="AKH60" s="630"/>
      <c r="AKI60" s="630"/>
      <c r="AKJ60" s="630"/>
      <c r="AKK60" s="630"/>
      <c r="AKL60" s="630"/>
      <c r="AKM60" s="630"/>
      <c r="AKN60" s="630"/>
      <c r="AKO60" s="630"/>
      <c r="AKP60" s="630"/>
      <c r="AKQ60" s="630"/>
      <c r="AKR60" s="630"/>
      <c r="AKS60" s="630"/>
      <c r="AKT60" s="630"/>
      <c r="AKU60" s="630"/>
      <c r="AKV60" s="630"/>
      <c r="AKW60" s="630"/>
      <c r="AKX60" s="630"/>
      <c r="AKY60" s="630"/>
      <c r="AKZ60" s="630"/>
      <c r="ALA60" s="630"/>
      <c r="ALB60" s="630"/>
      <c r="ALC60" s="630"/>
      <c r="ALD60" s="630"/>
      <c r="ALE60" s="630"/>
      <c r="ALF60" s="630"/>
      <c r="ALG60" s="630"/>
      <c r="ALH60" s="630"/>
      <c r="ALI60" s="630"/>
      <c r="ALJ60" s="630"/>
      <c r="ALK60" s="630"/>
      <c r="ALL60" s="630"/>
      <c r="ALM60" s="630"/>
      <c r="ALN60" s="630"/>
      <c r="ALO60" s="630"/>
    </row>
    <row r="61" s="634" customFormat="true" ht="15.75" hidden="true" customHeight="false" outlineLevel="0" collapsed="false">
      <c r="A61" s="630"/>
      <c r="B61" s="635"/>
      <c r="C61" s="632"/>
      <c r="D61" s="632"/>
      <c r="E61" s="632"/>
      <c r="F61" s="633" t="n">
        <v>0</v>
      </c>
      <c r="G61" s="633" t="n">
        <v>0</v>
      </c>
      <c r="H61" s="633" t="n">
        <v>0</v>
      </c>
      <c r="I61" s="633" t="n">
        <v>0</v>
      </c>
      <c r="J61" s="632"/>
      <c r="K61" s="632"/>
      <c r="L61" s="632"/>
      <c r="M61" s="632"/>
      <c r="N61" s="633" t="n">
        <v>0</v>
      </c>
      <c r="O61" s="633" t="n">
        <v>0</v>
      </c>
      <c r="P61" s="633" t="n">
        <v>0</v>
      </c>
      <c r="Q61" s="633" t="n">
        <v>0</v>
      </c>
      <c r="R61" s="632"/>
      <c r="S61" s="632"/>
      <c r="T61" s="632"/>
      <c r="U61" s="633" t="n">
        <v>0</v>
      </c>
      <c r="V61" s="633" t="n">
        <v>0</v>
      </c>
      <c r="W61" s="633" t="n">
        <v>0</v>
      </c>
      <c r="X61" s="633" t="n">
        <v>0</v>
      </c>
      <c r="Y61" s="633" t="n">
        <v>0</v>
      </c>
      <c r="Z61" s="633" t="n">
        <v>0</v>
      </c>
      <c r="AA61" s="633" t="n">
        <v>0</v>
      </c>
      <c r="AB61" s="633" t="n">
        <v>0</v>
      </c>
      <c r="AC61" s="633" t="n">
        <v>0</v>
      </c>
      <c r="AD61" s="633" t="n">
        <v>0</v>
      </c>
      <c r="AE61" s="633" t="n">
        <v>0</v>
      </c>
      <c r="AF61" s="633" t="n">
        <v>0</v>
      </c>
      <c r="AG61" s="633" t="n">
        <v>0</v>
      </c>
      <c r="AH61" s="633" t="n">
        <v>0</v>
      </c>
      <c r="AI61" s="633" t="n">
        <v>0</v>
      </c>
      <c r="AJ61" s="633" t="n">
        <v>0</v>
      </c>
      <c r="AK61" s="633" t="n">
        <v>0</v>
      </c>
      <c r="AL61" s="633" t="n">
        <v>0</v>
      </c>
      <c r="AM61" s="633" t="n">
        <v>0</v>
      </c>
      <c r="AN61" s="633" t="n">
        <v>0</v>
      </c>
      <c r="AO61" s="630"/>
      <c r="AP61" s="630"/>
      <c r="AQ61" s="630"/>
      <c r="AR61" s="630"/>
      <c r="AS61" s="630"/>
      <c r="AT61" s="630"/>
      <c r="AU61" s="630"/>
      <c r="AV61" s="630"/>
      <c r="AW61" s="630"/>
      <c r="AX61" s="630"/>
      <c r="AY61" s="630"/>
      <c r="AZ61" s="630"/>
      <c r="BA61" s="630"/>
      <c r="BB61" s="630"/>
      <c r="BC61" s="630"/>
      <c r="BD61" s="630"/>
      <c r="BE61" s="630"/>
      <c r="BF61" s="630"/>
      <c r="BG61" s="630"/>
      <c r="BH61" s="630"/>
      <c r="BI61" s="630"/>
      <c r="BJ61" s="630"/>
      <c r="BK61" s="630"/>
      <c r="BL61" s="630"/>
      <c r="BM61" s="630"/>
      <c r="BN61" s="630"/>
      <c r="BO61" s="630"/>
      <c r="BP61" s="630"/>
      <c r="BQ61" s="630"/>
      <c r="BR61" s="630"/>
      <c r="BS61" s="630"/>
      <c r="BT61" s="630"/>
      <c r="BU61" s="630"/>
      <c r="BV61" s="630"/>
      <c r="BW61" s="630"/>
      <c r="BX61" s="630"/>
      <c r="BY61" s="630"/>
      <c r="BZ61" s="630"/>
      <c r="CA61" s="630"/>
      <c r="CB61" s="630"/>
      <c r="CC61" s="630"/>
      <c r="CD61" s="630"/>
      <c r="CE61" s="630"/>
      <c r="CF61" s="630"/>
      <c r="CG61" s="630"/>
      <c r="CH61" s="630"/>
      <c r="CI61" s="630"/>
      <c r="CJ61" s="630"/>
      <c r="CK61" s="630"/>
      <c r="CL61" s="630"/>
      <c r="CM61" s="630"/>
      <c r="CN61" s="630"/>
      <c r="CO61" s="630"/>
      <c r="CP61" s="630"/>
      <c r="CQ61" s="630"/>
      <c r="CR61" s="630"/>
      <c r="CS61" s="630"/>
      <c r="CT61" s="630"/>
      <c r="CU61" s="630"/>
      <c r="CV61" s="630"/>
      <c r="CW61" s="630"/>
      <c r="CX61" s="630"/>
      <c r="CY61" s="630"/>
      <c r="CZ61" s="630"/>
      <c r="DA61" s="630"/>
      <c r="DB61" s="630"/>
      <c r="DC61" s="630"/>
      <c r="DD61" s="630"/>
      <c r="DE61" s="630"/>
      <c r="DF61" s="630"/>
      <c r="DG61" s="630"/>
      <c r="DH61" s="630"/>
      <c r="DI61" s="630"/>
      <c r="DJ61" s="630"/>
      <c r="DK61" s="630"/>
      <c r="DL61" s="630"/>
      <c r="DM61" s="630"/>
      <c r="DN61" s="630"/>
      <c r="DO61" s="630"/>
      <c r="DP61" s="630"/>
      <c r="DQ61" s="630"/>
      <c r="DR61" s="630"/>
      <c r="DS61" s="630"/>
      <c r="DT61" s="630"/>
      <c r="DU61" s="630"/>
      <c r="DV61" s="630"/>
      <c r="DW61" s="630"/>
      <c r="DX61" s="630"/>
      <c r="DY61" s="630"/>
      <c r="DZ61" s="630"/>
      <c r="EA61" s="630"/>
      <c r="EB61" s="630"/>
      <c r="EC61" s="630"/>
      <c r="ED61" s="630"/>
      <c r="EE61" s="630"/>
      <c r="EF61" s="630"/>
      <c r="EG61" s="630"/>
      <c r="EH61" s="630"/>
      <c r="EI61" s="630"/>
      <c r="EJ61" s="630"/>
      <c r="EK61" s="630"/>
      <c r="EL61" s="630"/>
      <c r="EM61" s="630"/>
      <c r="EN61" s="630"/>
      <c r="EO61" s="630"/>
      <c r="EP61" s="630"/>
      <c r="EQ61" s="630"/>
      <c r="ER61" s="630"/>
      <c r="ES61" s="630"/>
      <c r="ET61" s="630"/>
      <c r="EU61" s="630"/>
      <c r="EV61" s="630"/>
      <c r="EW61" s="630"/>
      <c r="EX61" s="630"/>
      <c r="EY61" s="630"/>
      <c r="EZ61" s="630"/>
      <c r="FA61" s="630"/>
      <c r="FB61" s="630"/>
      <c r="FC61" s="630"/>
      <c r="FD61" s="630"/>
      <c r="FE61" s="630"/>
      <c r="FF61" s="630"/>
      <c r="FG61" s="630"/>
      <c r="FH61" s="630"/>
      <c r="FI61" s="630"/>
      <c r="FJ61" s="630"/>
      <c r="FK61" s="630"/>
      <c r="FL61" s="630"/>
      <c r="FM61" s="630"/>
      <c r="FN61" s="630"/>
      <c r="FO61" s="630"/>
      <c r="FP61" s="630"/>
      <c r="FQ61" s="630"/>
      <c r="FR61" s="630"/>
      <c r="FS61" s="630"/>
      <c r="FT61" s="630"/>
      <c r="FU61" s="630"/>
      <c r="FV61" s="630"/>
      <c r="FW61" s="630"/>
      <c r="FX61" s="630"/>
      <c r="FY61" s="630"/>
      <c r="FZ61" s="630"/>
      <c r="GA61" s="630"/>
      <c r="GB61" s="630"/>
      <c r="GC61" s="630"/>
      <c r="GD61" s="630"/>
      <c r="GE61" s="630"/>
      <c r="GF61" s="630"/>
      <c r="GG61" s="630"/>
      <c r="GH61" s="630"/>
      <c r="GI61" s="630"/>
      <c r="GJ61" s="630"/>
      <c r="GK61" s="630"/>
      <c r="GL61" s="630"/>
      <c r="GM61" s="630"/>
      <c r="GN61" s="630"/>
      <c r="GO61" s="630"/>
      <c r="GP61" s="630"/>
      <c r="GQ61" s="630"/>
      <c r="GR61" s="630"/>
      <c r="GS61" s="630"/>
      <c r="GT61" s="630"/>
      <c r="GU61" s="630"/>
      <c r="GV61" s="630"/>
      <c r="GW61" s="630"/>
      <c r="GX61" s="630"/>
      <c r="GY61" s="630"/>
      <c r="GZ61" s="630"/>
      <c r="HA61" s="630"/>
      <c r="HB61" s="630"/>
      <c r="HC61" s="630"/>
      <c r="HD61" s="630"/>
      <c r="HE61" s="630"/>
      <c r="HF61" s="630"/>
      <c r="HG61" s="630"/>
      <c r="HH61" s="630"/>
      <c r="HI61" s="630"/>
      <c r="HJ61" s="630"/>
      <c r="HK61" s="630"/>
      <c r="HL61" s="630"/>
      <c r="HM61" s="630"/>
      <c r="HN61" s="630"/>
      <c r="HO61" s="630"/>
      <c r="HP61" s="630"/>
      <c r="HQ61" s="630"/>
      <c r="HR61" s="630"/>
      <c r="HS61" s="630"/>
      <c r="HT61" s="630"/>
      <c r="HU61" s="630"/>
      <c r="HV61" s="630"/>
      <c r="HW61" s="630"/>
      <c r="HX61" s="630"/>
      <c r="HY61" s="630"/>
      <c r="HZ61" s="630"/>
      <c r="IA61" s="630"/>
      <c r="IB61" s="630"/>
      <c r="IC61" s="630"/>
      <c r="ID61" s="630"/>
      <c r="IE61" s="630"/>
      <c r="IF61" s="630"/>
      <c r="IG61" s="630"/>
      <c r="IH61" s="630"/>
      <c r="II61" s="630"/>
      <c r="IJ61" s="630"/>
      <c r="IK61" s="630"/>
      <c r="IL61" s="630"/>
      <c r="IM61" s="630"/>
      <c r="IN61" s="630"/>
      <c r="IO61" s="630"/>
      <c r="IP61" s="630"/>
      <c r="IQ61" s="630"/>
      <c r="IR61" s="630"/>
      <c r="IS61" s="630"/>
      <c r="IT61" s="630"/>
      <c r="IU61" s="630"/>
      <c r="IV61" s="630"/>
      <c r="IW61" s="630"/>
      <c r="IX61" s="630"/>
      <c r="IY61" s="630"/>
      <c r="IZ61" s="630"/>
      <c r="JA61" s="630"/>
      <c r="JB61" s="630"/>
      <c r="JC61" s="630"/>
      <c r="JD61" s="630"/>
      <c r="JE61" s="630"/>
      <c r="JF61" s="630"/>
      <c r="JG61" s="630"/>
      <c r="JH61" s="630"/>
      <c r="JI61" s="630"/>
      <c r="JJ61" s="630"/>
      <c r="JK61" s="630"/>
      <c r="JL61" s="630"/>
      <c r="JM61" s="630"/>
      <c r="JN61" s="630"/>
      <c r="JO61" s="630"/>
      <c r="JP61" s="630"/>
      <c r="JQ61" s="630"/>
      <c r="JR61" s="630"/>
      <c r="JS61" s="630"/>
      <c r="JT61" s="630"/>
      <c r="JU61" s="630"/>
      <c r="JV61" s="630"/>
      <c r="JW61" s="630"/>
      <c r="JX61" s="630"/>
      <c r="JY61" s="630"/>
      <c r="JZ61" s="630"/>
      <c r="KA61" s="630"/>
      <c r="KB61" s="630"/>
      <c r="KC61" s="630"/>
      <c r="KD61" s="630"/>
      <c r="KE61" s="630"/>
      <c r="KF61" s="630"/>
      <c r="KG61" s="630"/>
      <c r="KH61" s="630"/>
      <c r="KI61" s="630"/>
      <c r="KJ61" s="630"/>
      <c r="KK61" s="630"/>
      <c r="KL61" s="630"/>
      <c r="KM61" s="630"/>
      <c r="KN61" s="630"/>
      <c r="KO61" s="630"/>
      <c r="KP61" s="630"/>
      <c r="KQ61" s="630"/>
      <c r="KR61" s="630"/>
      <c r="KS61" s="630"/>
      <c r="KT61" s="630"/>
      <c r="KU61" s="630"/>
      <c r="KV61" s="630"/>
      <c r="KW61" s="630"/>
      <c r="KX61" s="630"/>
      <c r="KY61" s="630"/>
      <c r="KZ61" s="630"/>
      <c r="LA61" s="630"/>
      <c r="LB61" s="630"/>
      <c r="LC61" s="630"/>
      <c r="LD61" s="630"/>
      <c r="LE61" s="630"/>
      <c r="LF61" s="630"/>
      <c r="LG61" s="630"/>
      <c r="LH61" s="630"/>
      <c r="LI61" s="630"/>
      <c r="LJ61" s="630"/>
      <c r="LK61" s="630"/>
      <c r="LL61" s="630"/>
      <c r="LM61" s="630"/>
      <c r="LN61" s="630"/>
      <c r="LO61" s="630"/>
      <c r="LP61" s="630"/>
      <c r="LQ61" s="630"/>
      <c r="LR61" s="630"/>
      <c r="LS61" s="630"/>
      <c r="LT61" s="630"/>
      <c r="LU61" s="630"/>
      <c r="LV61" s="630"/>
      <c r="LW61" s="630"/>
      <c r="LX61" s="630"/>
      <c r="LY61" s="630"/>
      <c r="LZ61" s="630"/>
      <c r="MA61" s="630"/>
      <c r="MB61" s="630"/>
      <c r="MC61" s="630"/>
      <c r="MD61" s="630"/>
      <c r="ME61" s="630"/>
      <c r="MF61" s="630"/>
      <c r="MG61" s="630"/>
      <c r="MH61" s="630"/>
      <c r="MI61" s="630"/>
      <c r="MJ61" s="630"/>
      <c r="MK61" s="630"/>
      <c r="ML61" s="630"/>
      <c r="MM61" s="630"/>
      <c r="MN61" s="630"/>
      <c r="MO61" s="630"/>
      <c r="MP61" s="630"/>
      <c r="MQ61" s="630"/>
      <c r="MR61" s="630"/>
      <c r="MS61" s="630"/>
      <c r="MT61" s="630"/>
      <c r="MU61" s="630"/>
      <c r="MV61" s="630"/>
      <c r="MW61" s="630"/>
      <c r="MX61" s="630"/>
      <c r="MY61" s="630"/>
      <c r="MZ61" s="630"/>
      <c r="NA61" s="630"/>
      <c r="NB61" s="630"/>
      <c r="NC61" s="630"/>
      <c r="ND61" s="630"/>
      <c r="NE61" s="630"/>
      <c r="NF61" s="630"/>
      <c r="NG61" s="630"/>
      <c r="NH61" s="630"/>
      <c r="NI61" s="630"/>
      <c r="NJ61" s="630"/>
      <c r="NK61" s="630"/>
      <c r="NL61" s="630"/>
      <c r="NM61" s="630"/>
      <c r="NN61" s="630"/>
      <c r="NO61" s="630"/>
      <c r="NP61" s="630"/>
      <c r="NQ61" s="630"/>
      <c r="NR61" s="630"/>
      <c r="NS61" s="630"/>
      <c r="NT61" s="630"/>
      <c r="NU61" s="630"/>
      <c r="NV61" s="630"/>
      <c r="NW61" s="630"/>
      <c r="NX61" s="630"/>
      <c r="NY61" s="630"/>
      <c r="NZ61" s="630"/>
      <c r="OA61" s="630"/>
      <c r="OB61" s="630"/>
      <c r="OC61" s="630"/>
      <c r="OD61" s="630"/>
      <c r="OE61" s="630"/>
      <c r="OF61" s="630"/>
      <c r="OG61" s="630"/>
      <c r="OH61" s="630"/>
      <c r="OI61" s="630"/>
      <c r="OJ61" s="630"/>
      <c r="OK61" s="630"/>
      <c r="OL61" s="630"/>
      <c r="OM61" s="630"/>
      <c r="ON61" s="630"/>
      <c r="OO61" s="630"/>
      <c r="OP61" s="630"/>
      <c r="OQ61" s="630"/>
      <c r="OR61" s="630"/>
      <c r="OS61" s="630"/>
      <c r="OT61" s="630"/>
      <c r="OU61" s="630"/>
      <c r="OV61" s="630"/>
      <c r="OW61" s="630"/>
      <c r="OX61" s="630"/>
      <c r="OY61" s="630"/>
      <c r="OZ61" s="630"/>
      <c r="PA61" s="630"/>
      <c r="PB61" s="630"/>
      <c r="PC61" s="630"/>
      <c r="PD61" s="630"/>
      <c r="PE61" s="630"/>
      <c r="PF61" s="630"/>
      <c r="PG61" s="630"/>
      <c r="PH61" s="630"/>
      <c r="PI61" s="630"/>
      <c r="PJ61" s="630"/>
      <c r="PK61" s="630"/>
      <c r="PL61" s="630"/>
      <c r="PM61" s="630"/>
      <c r="PN61" s="630"/>
      <c r="PO61" s="630"/>
      <c r="PP61" s="630"/>
      <c r="PQ61" s="630"/>
      <c r="PR61" s="630"/>
      <c r="PS61" s="630"/>
      <c r="PT61" s="630"/>
      <c r="PU61" s="630"/>
      <c r="PV61" s="630"/>
      <c r="PW61" s="630"/>
      <c r="PX61" s="630"/>
      <c r="PY61" s="630"/>
      <c r="PZ61" s="630"/>
      <c r="QA61" s="630"/>
      <c r="QB61" s="630"/>
      <c r="QC61" s="630"/>
      <c r="QD61" s="630"/>
      <c r="QE61" s="630"/>
      <c r="QF61" s="630"/>
      <c r="QG61" s="630"/>
      <c r="QH61" s="630"/>
      <c r="QI61" s="630"/>
      <c r="QJ61" s="630"/>
      <c r="QK61" s="630"/>
      <c r="QL61" s="630"/>
      <c r="QM61" s="630"/>
      <c r="QN61" s="630"/>
      <c r="QO61" s="630"/>
      <c r="QP61" s="630"/>
      <c r="QQ61" s="630"/>
      <c r="QR61" s="630"/>
      <c r="QS61" s="630"/>
      <c r="QT61" s="630"/>
      <c r="QU61" s="630"/>
      <c r="QV61" s="630"/>
      <c r="QW61" s="630"/>
      <c r="QX61" s="630"/>
      <c r="QY61" s="630"/>
      <c r="QZ61" s="630"/>
      <c r="RA61" s="630"/>
      <c r="RB61" s="630"/>
      <c r="RC61" s="630"/>
      <c r="RD61" s="630"/>
      <c r="RE61" s="630"/>
      <c r="RF61" s="630"/>
      <c r="RG61" s="630"/>
      <c r="RH61" s="630"/>
      <c r="RI61" s="630"/>
      <c r="RJ61" s="630"/>
      <c r="RK61" s="630"/>
      <c r="RL61" s="630"/>
      <c r="RM61" s="630"/>
      <c r="RN61" s="630"/>
      <c r="RO61" s="630"/>
      <c r="RP61" s="630"/>
      <c r="RQ61" s="630"/>
      <c r="RR61" s="630"/>
      <c r="RS61" s="630"/>
      <c r="RT61" s="630"/>
      <c r="RU61" s="630"/>
      <c r="RV61" s="630"/>
      <c r="RW61" s="630"/>
      <c r="RX61" s="630"/>
      <c r="RY61" s="630"/>
      <c r="RZ61" s="630"/>
      <c r="SA61" s="630"/>
      <c r="SB61" s="630"/>
      <c r="SC61" s="630"/>
      <c r="SD61" s="630"/>
      <c r="SE61" s="630"/>
      <c r="SF61" s="630"/>
      <c r="SG61" s="630"/>
      <c r="SH61" s="630"/>
      <c r="SI61" s="630"/>
      <c r="SJ61" s="630"/>
      <c r="SK61" s="630"/>
      <c r="SL61" s="630"/>
      <c r="SM61" s="630"/>
      <c r="SN61" s="630"/>
      <c r="SO61" s="630"/>
      <c r="SP61" s="630"/>
      <c r="SQ61" s="630"/>
      <c r="SR61" s="630"/>
      <c r="SS61" s="630"/>
      <c r="ST61" s="630"/>
      <c r="SU61" s="630"/>
      <c r="SV61" s="630"/>
      <c r="SW61" s="630"/>
      <c r="SX61" s="630"/>
      <c r="SY61" s="630"/>
      <c r="SZ61" s="630"/>
      <c r="TA61" s="630"/>
      <c r="TB61" s="630"/>
      <c r="TC61" s="630"/>
      <c r="TD61" s="630"/>
      <c r="TE61" s="630"/>
      <c r="TF61" s="630"/>
      <c r="TG61" s="630"/>
      <c r="TH61" s="630"/>
      <c r="TI61" s="630"/>
      <c r="TJ61" s="630"/>
      <c r="TK61" s="630"/>
      <c r="TL61" s="630"/>
      <c r="TM61" s="630"/>
      <c r="TN61" s="630"/>
      <c r="TO61" s="630"/>
      <c r="TP61" s="630"/>
      <c r="TQ61" s="630"/>
      <c r="TR61" s="630"/>
      <c r="TS61" s="630"/>
      <c r="TT61" s="630"/>
      <c r="TU61" s="630"/>
      <c r="TV61" s="630"/>
      <c r="TW61" s="630"/>
      <c r="TX61" s="630"/>
      <c r="TY61" s="630"/>
      <c r="TZ61" s="630"/>
      <c r="UA61" s="630"/>
      <c r="UB61" s="630"/>
      <c r="UC61" s="630"/>
      <c r="UD61" s="630"/>
      <c r="UE61" s="630"/>
      <c r="UF61" s="630"/>
      <c r="UG61" s="630"/>
      <c r="UH61" s="630"/>
      <c r="UI61" s="630"/>
      <c r="UJ61" s="630"/>
      <c r="UK61" s="630"/>
      <c r="UL61" s="630"/>
      <c r="UM61" s="630"/>
      <c r="UN61" s="630"/>
      <c r="UO61" s="630"/>
      <c r="UP61" s="630"/>
      <c r="UQ61" s="630"/>
      <c r="UR61" s="630"/>
      <c r="US61" s="630"/>
      <c r="UT61" s="630"/>
      <c r="UU61" s="630"/>
      <c r="UV61" s="630"/>
      <c r="UW61" s="630"/>
      <c r="UX61" s="630"/>
      <c r="UY61" s="630"/>
      <c r="UZ61" s="630"/>
      <c r="VA61" s="630"/>
      <c r="VB61" s="630"/>
      <c r="VC61" s="630"/>
      <c r="VD61" s="630"/>
      <c r="VE61" s="630"/>
      <c r="VF61" s="630"/>
      <c r="VG61" s="630"/>
      <c r="VH61" s="630"/>
      <c r="VI61" s="630"/>
      <c r="VJ61" s="630"/>
      <c r="VK61" s="630"/>
      <c r="VL61" s="630"/>
      <c r="VM61" s="630"/>
      <c r="VN61" s="630"/>
      <c r="VO61" s="630"/>
      <c r="VP61" s="630"/>
      <c r="VQ61" s="630"/>
      <c r="VR61" s="630"/>
      <c r="VS61" s="630"/>
      <c r="VT61" s="630"/>
      <c r="VU61" s="630"/>
      <c r="VV61" s="630"/>
      <c r="VW61" s="630"/>
      <c r="VX61" s="630"/>
      <c r="VY61" s="630"/>
      <c r="VZ61" s="630"/>
      <c r="WA61" s="630"/>
      <c r="WB61" s="630"/>
      <c r="WC61" s="630"/>
      <c r="WD61" s="630"/>
      <c r="WE61" s="630"/>
      <c r="WF61" s="630"/>
      <c r="WG61" s="630"/>
      <c r="WH61" s="630"/>
      <c r="WI61" s="630"/>
      <c r="WJ61" s="630"/>
      <c r="WK61" s="630"/>
      <c r="WL61" s="630"/>
      <c r="WM61" s="630"/>
      <c r="WN61" s="630"/>
      <c r="WO61" s="630"/>
      <c r="WP61" s="630"/>
      <c r="WQ61" s="630"/>
      <c r="WR61" s="630"/>
      <c r="WS61" s="630"/>
      <c r="WT61" s="630"/>
      <c r="WU61" s="630"/>
      <c r="WV61" s="630"/>
      <c r="WW61" s="630"/>
      <c r="WX61" s="630"/>
      <c r="WY61" s="630"/>
      <c r="WZ61" s="630"/>
      <c r="XA61" s="630"/>
      <c r="XB61" s="630"/>
      <c r="XC61" s="630"/>
      <c r="XD61" s="630"/>
      <c r="XE61" s="630"/>
      <c r="XF61" s="630"/>
      <c r="XG61" s="630"/>
      <c r="XH61" s="630"/>
      <c r="XI61" s="630"/>
      <c r="XJ61" s="630"/>
      <c r="XK61" s="630"/>
      <c r="XL61" s="630"/>
      <c r="XM61" s="630"/>
      <c r="XN61" s="630"/>
      <c r="XO61" s="630"/>
      <c r="XP61" s="630"/>
      <c r="XQ61" s="630"/>
      <c r="XR61" s="630"/>
      <c r="XS61" s="630"/>
      <c r="XT61" s="630"/>
      <c r="XU61" s="630"/>
      <c r="XV61" s="630"/>
      <c r="XW61" s="630"/>
      <c r="XX61" s="630"/>
      <c r="XY61" s="630"/>
      <c r="XZ61" s="630"/>
      <c r="YA61" s="630"/>
      <c r="YB61" s="630"/>
      <c r="YC61" s="630"/>
      <c r="YD61" s="630"/>
      <c r="YE61" s="630"/>
      <c r="YF61" s="630"/>
      <c r="YG61" s="630"/>
      <c r="YH61" s="630"/>
      <c r="YI61" s="630"/>
      <c r="YJ61" s="630"/>
      <c r="YK61" s="630"/>
      <c r="YL61" s="630"/>
      <c r="YM61" s="630"/>
      <c r="YN61" s="630"/>
      <c r="YO61" s="630"/>
      <c r="YP61" s="630"/>
      <c r="YQ61" s="630"/>
      <c r="YR61" s="630"/>
      <c r="YS61" s="630"/>
      <c r="YT61" s="630"/>
      <c r="YU61" s="630"/>
      <c r="YV61" s="630"/>
      <c r="YW61" s="630"/>
      <c r="YX61" s="630"/>
      <c r="YY61" s="630"/>
      <c r="YZ61" s="630"/>
      <c r="ZA61" s="630"/>
      <c r="ZB61" s="630"/>
      <c r="ZC61" s="630"/>
      <c r="ZD61" s="630"/>
      <c r="ZE61" s="630"/>
      <c r="ZF61" s="630"/>
      <c r="ZG61" s="630"/>
      <c r="ZH61" s="630"/>
      <c r="ZI61" s="630"/>
      <c r="ZJ61" s="630"/>
      <c r="ZK61" s="630"/>
      <c r="ZL61" s="630"/>
      <c r="ZM61" s="630"/>
      <c r="ZN61" s="630"/>
      <c r="ZO61" s="630"/>
      <c r="ZP61" s="630"/>
      <c r="ZQ61" s="630"/>
      <c r="ZR61" s="630"/>
      <c r="ZS61" s="630"/>
      <c r="ZT61" s="630"/>
      <c r="ZU61" s="630"/>
      <c r="ZV61" s="630"/>
      <c r="ZW61" s="630"/>
      <c r="ZX61" s="630"/>
      <c r="ZY61" s="630"/>
      <c r="ZZ61" s="630"/>
      <c r="AAA61" s="630"/>
      <c r="AAB61" s="630"/>
      <c r="AAC61" s="630"/>
      <c r="AAD61" s="630"/>
      <c r="AAE61" s="630"/>
      <c r="AAF61" s="630"/>
      <c r="AAG61" s="630"/>
      <c r="AAH61" s="630"/>
      <c r="AAI61" s="630"/>
      <c r="AAJ61" s="630"/>
      <c r="AAK61" s="630"/>
      <c r="AAL61" s="630"/>
      <c r="AAM61" s="630"/>
      <c r="AAN61" s="630"/>
      <c r="AAO61" s="630"/>
      <c r="AAP61" s="630"/>
      <c r="AAQ61" s="630"/>
      <c r="AAR61" s="630"/>
      <c r="AAS61" s="630"/>
      <c r="AAT61" s="630"/>
      <c r="AAU61" s="630"/>
      <c r="AAV61" s="630"/>
      <c r="AAW61" s="630"/>
      <c r="AAX61" s="630"/>
      <c r="AAY61" s="630"/>
      <c r="AAZ61" s="630"/>
      <c r="ABA61" s="630"/>
      <c r="ABB61" s="630"/>
      <c r="ABC61" s="630"/>
      <c r="ABD61" s="630"/>
      <c r="ABE61" s="630"/>
      <c r="ABF61" s="630"/>
      <c r="ABG61" s="630"/>
      <c r="ABH61" s="630"/>
      <c r="ABI61" s="630"/>
      <c r="ABJ61" s="630"/>
      <c r="ABK61" s="630"/>
      <c r="ABL61" s="630"/>
      <c r="ABM61" s="630"/>
      <c r="ABN61" s="630"/>
      <c r="ABO61" s="630"/>
      <c r="ABP61" s="630"/>
      <c r="ABQ61" s="630"/>
      <c r="ABR61" s="630"/>
      <c r="ABS61" s="630"/>
      <c r="ABT61" s="630"/>
      <c r="ABU61" s="630"/>
      <c r="ABV61" s="630"/>
      <c r="ABW61" s="630"/>
      <c r="ABX61" s="630"/>
      <c r="ABY61" s="630"/>
      <c r="ABZ61" s="630"/>
      <c r="ACA61" s="630"/>
      <c r="ACB61" s="630"/>
      <c r="ACC61" s="630"/>
      <c r="ACD61" s="630"/>
      <c r="ACE61" s="630"/>
      <c r="ACF61" s="630"/>
      <c r="ACG61" s="630"/>
      <c r="ACH61" s="630"/>
      <c r="ACI61" s="630"/>
      <c r="ACJ61" s="630"/>
      <c r="ACK61" s="630"/>
      <c r="ACL61" s="630"/>
      <c r="ACM61" s="630"/>
      <c r="ACN61" s="630"/>
      <c r="ACO61" s="630"/>
      <c r="ACP61" s="630"/>
      <c r="ACQ61" s="630"/>
      <c r="ACR61" s="630"/>
      <c r="ACS61" s="630"/>
      <c r="ACT61" s="630"/>
      <c r="ACU61" s="630"/>
      <c r="ACV61" s="630"/>
      <c r="ACW61" s="630"/>
      <c r="ACX61" s="630"/>
      <c r="ACY61" s="630"/>
      <c r="ACZ61" s="630"/>
      <c r="ADA61" s="630"/>
      <c r="ADB61" s="630"/>
      <c r="ADC61" s="630"/>
      <c r="ADD61" s="630"/>
      <c r="ADE61" s="630"/>
      <c r="ADF61" s="630"/>
      <c r="ADG61" s="630"/>
      <c r="ADH61" s="630"/>
      <c r="ADI61" s="630"/>
      <c r="ADJ61" s="630"/>
      <c r="ADK61" s="630"/>
      <c r="ADL61" s="630"/>
      <c r="ADM61" s="630"/>
      <c r="ADN61" s="630"/>
      <c r="ADO61" s="630"/>
      <c r="ADP61" s="630"/>
      <c r="ADQ61" s="630"/>
      <c r="ADR61" s="630"/>
      <c r="ADS61" s="630"/>
      <c r="ADT61" s="630"/>
      <c r="ADU61" s="630"/>
      <c r="ADV61" s="630"/>
      <c r="ADW61" s="630"/>
      <c r="ADX61" s="630"/>
      <c r="ADY61" s="630"/>
      <c r="ADZ61" s="630"/>
      <c r="AEA61" s="630"/>
      <c r="AEB61" s="630"/>
      <c r="AEC61" s="630"/>
      <c r="AED61" s="630"/>
      <c r="AEE61" s="630"/>
      <c r="AEF61" s="630"/>
      <c r="AEG61" s="630"/>
      <c r="AEH61" s="630"/>
      <c r="AEI61" s="630"/>
      <c r="AEJ61" s="630"/>
      <c r="AEK61" s="630"/>
      <c r="AEL61" s="630"/>
      <c r="AEM61" s="630"/>
      <c r="AEN61" s="630"/>
      <c r="AEO61" s="630"/>
      <c r="AEP61" s="630"/>
      <c r="AEQ61" s="630"/>
      <c r="AER61" s="630"/>
      <c r="AES61" s="630"/>
      <c r="AET61" s="630"/>
      <c r="AEU61" s="630"/>
      <c r="AEV61" s="630"/>
      <c r="AEW61" s="630"/>
      <c r="AEX61" s="630"/>
      <c r="AEY61" s="630"/>
      <c r="AEZ61" s="630"/>
      <c r="AFA61" s="630"/>
      <c r="AFB61" s="630"/>
      <c r="AFC61" s="630"/>
      <c r="AFD61" s="630"/>
      <c r="AFE61" s="630"/>
      <c r="AFF61" s="630"/>
      <c r="AFG61" s="630"/>
      <c r="AFH61" s="630"/>
      <c r="AFI61" s="630"/>
      <c r="AFJ61" s="630"/>
      <c r="AFK61" s="630"/>
      <c r="AFL61" s="630"/>
      <c r="AFM61" s="630"/>
      <c r="AFN61" s="630"/>
      <c r="AFO61" s="630"/>
      <c r="AFP61" s="630"/>
      <c r="AFQ61" s="630"/>
      <c r="AFR61" s="630"/>
      <c r="AFS61" s="630"/>
      <c r="AFT61" s="630"/>
      <c r="AFU61" s="630"/>
      <c r="AFV61" s="630"/>
      <c r="AFW61" s="630"/>
      <c r="AFX61" s="630"/>
      <c r="AFY61" s="630"/>
      <c r="AFZ61" s="630"/>
      <c r="AGA61" s="630"/>
      <c r="AGB61" s="630"/>
      <c r="AGC61" s="630"/>
      <c r="AGD61" s="630"/>
      <c r="AGE61" s="630"/>
      <c r="AGF61" s="630"/>
      <c r="AGG61" s="630"/>
      <c r="AGH61" s="630"/>
      <c r="AGI61" s="630"/>
      <c r="AGJ61" s="630"/>
      <c r="AGK61" s="630"/>
      <c r="AGL61" s="630"/>
      <c r="AGM61" s="630"/>
      <c r="AGN61" s="630"/>
      <c r="AGO61" s="630"/>
      <c r="AGP61" s="630"/>
      <c r="AGQ61" s="630"/>
      <c r="AGR61" s="630"/>
      <c r="AGS61" s="630"/>
      <c r="AGT61" s="630"/>
      <c r="AGU61" s="630"/>
      <c r="AGV61" s="630"/>
      <c r="AGW61" s="630"/>
      <c r="AGX61" s="630"/>
      <c r="AGY61" s="630"/>
      <c r="AGZ61" s="630"/>
      <c r="AHA61" s="630"/>
      <c r="AHB61" s="630"/>
      <c r="AHC61" s="630"/>
      <c r="AHD61" s="630"/>
      <c r="AHE61" s="630"/>
      <c r="AHF61" s="630"/>
      <c r="AHG61" s="630"/>
      <c r="AHH61" s="630"/>
      <c r="AHI61" s="630"/>
      <c r="AHJ61" s="630"/>
      <c r="AHK61" s="630"/>
      <c r="AHL61" s="630"/>
      <c r="AHM61" s="630"/>
      <c r="AHN61" s="630"/>
      <c r="AHO61" s="630"/>
      <c r="AHP61" s="630"/>
      <c r="AHQ61" s="630"/>
      <c r="AHR61" s="630"/>
      <c r="AHS61" s="630"/>
      <c r="AHT61" s="630"/>
      <c r="AHU61" s="630"/>
      <c r="AHV61" s="630"/>
      <c r="AHW61" s="630"/>
      <c r="AHX61" s="630"/>
      <c r="AHY61" s="630"/>
      <c r="AHZ61" s="630"/>
      <c r="AIA61" s="630"/>
      <c r="AIB61" s="630"/>
      <c r="AIC61" s="630"/>
      <c r="AID61" s="630"/>
      <c r="AIE61" s="630"/>
      <c r="AIF61" s="630"/>
      <c r="AIG61" s="630"/>
      <c r="AIH61" s="630"/>
      <c r="AII61" s="630"/>
      <c r="AIJ61" s="630"/>
      <c r="AIK61" s="630"/>
      <c r="AIL61" s="630"/>
      <c r="AIM61" s="630"/>
      <c r="AIN61" s="630"/>
      <c r="AIO61" s="630"/>
      <c r="AIP61" s="630"/>
      <c r="AIQ61" s="630"/>
      <c r="AIR61" s="630"/>
      <c r="AIS61" s="630"/>
      <c r="AIT61" s="630"/>
      <c r="AIU61" s="630"/>
      <c r="AIV61" s="630"/>
      <c r="AIW61" s="630"/>
      <c r="AIX61" s="630"/>
      <c r="AIY61" s="630"/>
      <c r="AIZ61" s="630"/>
      <c r="AJA61" s="630"/>
      <c r="AJB61" s="630"/>
      <c r="AJC61" s="630"/>
      <c r="AJD61" s="630"/>
      <c r="AJE61" s="630"/>
      <c r="AJF61" s="630"/>
      <c r="AJG61" s="630"/>
      <c r="AJH61" s="630"/>
      <c r="AJI61" s="630"/>
      <c r="AJJ61" s="630"/>
      <c r="AJK61" s="630"/>
      <c r="AJL61" s="630"/>
      <c r="AJM61" s="630"/>
      <c r="AJN61" s="630"/>
      <c r="AJO61" s="630"/>
      <c r="AJP61" s="630"/>
      <c r="AJQ61" s="630"/>
      <c r="AJR61" s="630"/>
      <c r="AJS61" s="630"/>
      <c r="AJT61" s="630"/>
      <c r="AJU61" s="630"/>
      <c r="AJV61" s="630"/>
      <c r="AJW61" s="630"/>
      <c r="AJX61" s="630"/>
      <c r="AJY61" s="630"/>
      <c r="AJZ61" s="630"/>
      <c r="AKA61" s="630"/>
      <c r="AKB61" s="630"/>
      <c r="AKC61" s="630"/>
      <c r="AKD61" s="630"/>
      <c r="AKE61" s="630"/>
      <c r="AKF61" s="630"/>
      <c r="AKG61" s="630"/>
      <c r="AKH61" s="630"/>
      <c r="AKI61" s="630"/>
      <c r="AKJ61" s="630"/>
      <c r="AKK61" s="630"/>
      <c r="AKL61" s="630"/>
      <c r="AKM61" s="630"/>
      <c r="AKN61" s="630"/>
      <c r="AKO61" s="630"/>
      <c r="AKP61" s="630"/>
      <c r="AKQ61" s="630"/>
      <c r="AKR61" s="630"/>
      <c r="AKS61" s="630"/>
      <c r="AKT61" s="630"/>
      <c r="AKU61" s="630"/>
      <c r="AKV61" s="630"/>
      <c r="AKW61" s="630"/>
      <c r="AKX61" s="630"/>
      <c r="AKY61" s="630"/>
      <c r="AKZ61" s="630"/>
      <c r="ALA61" s="630"/>
      <c r="ALB61" s="630"/>
      <c r="ALC61" s="630"/>
      <c r="ALD61" s="630"/>
      <c r="ALE61" s="630"/>
      <c r="ALF61" s="630"/>
      <c r="ALG61" s="630"/>
      <c r="ALH61" s="630"/>
      <c r="ALI61" s="630"/>
      <c r="ALJ61" s="630"/>
      <c r="ALK61" s="630"/>
      <c r="ALL61" s="630"/>
      <c r="ALM61" s="630"/>
      <c r="ALN61" s="630"/>
      <c r="ALO61" s="630"/>
    </row>
    <row r="62" s="634" customFormat="true" ht="15.75" hidden="true" customHeight="false" outlineLevel="0" collapsed="false">
      <c r="A62" s="630"/>
      <c r="B62" s="635"/>
      <c r="C62" s="632"/>
      <c r="D62" s="632"/>
      <c r="E62" s="632"/>
      <c r="F62" s="633" t="n">
        <v>0</v>
      </c>
      <c r="G62" s="633" t="n">
        <v>0</v>
      </c>
      <c r="H62" s="633" t="n">
        <v>0</v>
      </c>
      <c r="I62" s="633" t="n">
        <v>0</v>
      </c>
      <c r="J62" s="632"/>
      <c r="K62" s="632"/>
      <c r="L62" s="632"/>
      <c r="M62" s="632"/>
      <c r="N62" s="633" t="n">
        <v>0</v>
      </c>
      <c r="O62" s="633" t="n">
        <v>0</v>
      </c>
      <c r="P62" s="633" t="n">
        <v>0</v>
      </c>
      <c r="Q62" s="633" t="n">
        <v>0</v>
      </c>
      <c r="R62" s="632"/>
      <c r="S62" s="632"/>
      <c r="T62" s="632"/>
      <c r="U62" s="633" t="n">
        <v>0</v>
      </c>
      <c r="V62" s="633" t="n">
        <v>0</v>
      </c>
      <c r="W62" s="633" t="n">
        <v>0</v>
      </c>
      <c r="X62" s="633" t="n">
        <v>0</v>
      </c>
      <c r="Y62" s="633" t="n">
        <v>0</v>
      </c>
      <c r="Z62" s="633" t="n">
        <v>0</v>
      </c>
      <c r="AA62" s="633" t="n">
        <v>0</v>
      </c>
      <c r="AB62" s="633" t="n">
        <v>0</v>
      </c>
      <c r="AC62" s="633" t="n">
        <v>0</v>
      </c>
      <c r="AD62" s="633" t="n">
        <v>0</v>
      </c>
      <c r="AE62" s="633" t="n">
        <v>0</v>
      </c>
      <c r="AF62" s="633" t="n">
        <v>0</v>
      </c>
      <c r="AG62" s="633" t="n">
        <v>0</v>
      </c>
      <c r="AH62" s="633" t="n">
        <v>0</v>
      </c>
      <c r="AI62" s="633" t="n">
        <v>0</v>
      </c>
      <c r="AJ62" s="633" t="n">
        <v>0</v>
      </c>
      <c r="AK62" s="633" t="n">
        <v>0</v>
      </c>
      <c r="AL62" s="633" t="n">
        <v>0</v>
      </c>
      <c r="AM62" s="633" t="n">
        <v>0</v>
      </c>
      <c r="AN62" s="633" t="n">
        <v>0</v>
      </c>
      <c r="AO62" s="630"/>
      <c r="AP62" s="630"/>
      <c r="AQ62" s="630"/>
      <c r="AR62" s="630"/>
      <c r="AS62" s="630"/>
      <c r="AT62" s="630"/>
      <c r="AU62" s="630"/>
      <c r="AV62" s="630"/>
      <c r="AW62" s="630"/>
      <c r="AX62" s="630"/>
      <c r="AY62" s="630"/>
      <c r="AZ62" s="630"/>
      <c r="BA62" s="630"/>
      <c r="BB62" s="630"/>
      <c r="BC62" s="630"/>
      <c r="BD62" s="630"/>
      <c r="BE62" s="630"/>
      <c r="BF62" s="630"/>
      <c r="BG62" s="630"/>
      <c r="BH62" s="630"/>
      <c r="BI62" s="630"/>
      <c r="BJ62" s="630"/>
      <c r="BK62" s="630"/>
      <c r="BL62" s="630"/>
      <c r="BM62" s="630"/>
      <c r="BN62" s="630"/>
      <c r="BO62" s="630"/>
      <c r="BP62" s="630"/>
      <c r="BQ62" s="630"/>
      <c r="BR62" s="630"/>
      <c r="BS62" s="630"/>
      <c r="BT62" s="630"/>
      <c r="BU62" s="630"/>
      <c r="BV62" s="630"/>
      <c r="BW62" s="630"/>
      <c r="BX62" s="630"/>
      <c r="BY62" s="630"/>
      <c r="BZ62" s="630"/>
      <c r="CA62" s="630"/>
      <c r="CB62" s="630"/>
      <c r="CC62" s="630"/>
      <c r="CD62" s="630"/>
      <c r="CE62" s="630"/>
      <c r="CF62" s="630"/>
      <c r="CG62" s="630"/>
      <c r="CH62" s="630"/>
      <c r="CI62" s="630"/>
      <c r="CJ62" s="630"/>
      <c r="CK62" s="630"/>
      <c r="CL62" s="630"/>
      <c r="CM62" s="630"/>
      <c r="CN62" s="630"/>
      <c r="CO62" s="630"/>
      <c r="CP62" s="630"/>
      <c r="CQ62" s="630"/>
      <c r="CR62" s="630"/>
      <c r="CS62" s="630"/>
      <c r="CT62" s="630"/>
      <c r="CU62" s="630"/>
      <c r="CV62" s="630"/>
      <c r="CW62" s="630"/>
      <c r="CX62" s="630"/>
      <c r="CY62" s="630"/>
      <c r="CZ62" s="630"/>
      <c r="DA62" s="630"/>
      <c r="DB62" s="630"/>
      <c r="DC62" s="630"/>
      <c r="DD62" s="630"/>
      <c r="DE62" s="630"/>
      <c r="DF62" s="630"/>
      <c r="DG62" s="630"/>
      <c r="DH62" s="630"/>
      <c r="DI62" s="630"/>
      <c r="DJ62" s="630"/>
      <c r="DK62" s="630"/>
      <c r="DL62" s="630"/>
      <c r="DM62" s="630"/>
      <c r="DN62" s="630"/>
      <c r="DO62" s="630"/>
      <c r="DP62" s="630"/>
      <c r="DQ62" s="630"/>
      <c r="DR62" s="630"/>
      <c r="DS62" s="630"/>
      <c r="DT62" s="630"/>
      <c r="DU62" s="630"/>
      <c r="DV62" s="630"/>
      <c r="DW62" s="630"/>
      <c r="DX62" s="630"/>
      <c r="DY62" s="630"/>
      <c r="DZ62" s="630"/>
      <c r="EA62" s="630"/>
      <c r="EB62" s="630"/>
      <c r="EC62" s="630"/>
      <c r="ED62" s="630"/>
      <c r="EE62" s="630"/>
      <c r="EF62" s="630"/>
      <c r="EG62" s="630"/>
      <c r="EH62" s="630"/>
      <c r="EI62" s="630"/>
      <c r="EJ62" s="630"/>
      <c r="EK62" s="630"/>
      <c r="EL62" s="630"/>
      <c r="EM62" s="630"/>
      <c r="EN62" s="630"/>
      <c r="EO62" s="630"/>
      <c r="EP62" s="630"/>
      <c r="EQ62" s="630"/>
      <c r="ER62" s="630"/>
      <c r="ES62" s="630"/>
      <c r="ET62" s="630"/>
      <c r="EU62" s="630"/>
      <c r="EV62" s="630"/>
      <c r="EW62" s="630"/>
      <c r="EX62" s="630"/>
      <c r="EY62" s="630"/>
      <c r="EZ62" s="630"/>
      <c r="FA62" s="630"/>
      <c r="FB62" s="630"/>
      <c r="FC62" s="630"/>
      <c r="FD62" s="630"/>
      <c r="FE62" s="630"/>
      <c r="FF62" s="630"/>
      <c r="FG62" s="630"/>
      <c r="FH62" s="630"/>
      <c r="FI62" s="630"/>
      <c r="FJ62" s="630"/>
      <c r="FK62" s="630"/>
      <c r="FL62" s="630"/>
      <c r="FM62" s="630"/>
      <c r="FN62" s="630"/>
      <c r="FO62" s="630"/>
      <c r="FP62" s="630"/>
      <c r="FQ62" s="630"/>
      <c r="FR62" s="630"/>
      <c r="FS62" s="630"/>
      <c r="FT62" s="630"/>
      <c r="FU62" s="630"/>
      <c r="FV62" s="630"/>
      <c r="FW62" s="630"/>
      <c r="FX62" s="630"/>
      <c r="FY62" s="630"/>
      <c r="FZ62" s="630"/>
      <c r="GA62" s="630"/>
      <c r="GB62" s="630"/>
      <c r="GC62" s="630"/>
      <c r="GD62" s="630"/>
      <c r="GE62" s="630"/>
      <c r="GF62" s="630"/>
      <c r="GG62" s="630"/>
      <c r="GH62" s="630"/>
      <c r="GI62" s="630"/>
      <c r="GJ62" s="630"/>
      <c r="GK62" s="630"/>
      <c r="GL62" s="630"/>
      <c r="GM62" s="630"/>
      <c r="GN62" s="630"/>
      <c r="GO62" s="630"/>
      <c r="GP62" s="630"/>
      <c r="GQ62" s="630"/>
      <c r="GR62" s="630"/>
      <c r="GS62" s="630"/>
      <c r="GT62" s="630"/>
      <c r="GU62" s="630"/>
      <c r="GV62" s="630"/>
      <c r="GW62" s="630"/>
      <c r="GX62" s="630"/>
      <c r="GY62" s="630"/>
      <c r="GZ62" s="630"/>
      <c r="HA62" s="630"/>
      <c r="HB62" s="630"/>
      <c r="HC62" s="630"/>
      <c r="HD62" s="630"/>
      <c r="HE62" s="630"/>
      <c r="HF62" s="630"/>
      <c r="HG62" s="630"/>
      <c r="HH62" s="630"/>
      <c r="HI62" s="630"/>
      <c r="HJ62" s="630"/>
      <c r="HK62" s="630"/>
      <c r="HL62" s="630"/>
      <c r="HM62" s="630"/>
      <c r="HN62" s="630"/>
      <c r="HO62" s="630"/>
      <c r="HP62" s="630"/>
      <c r="HQ62" s="630"/>
      <c r="HR62" s="630"/>
      <c r="HS62" s="630"/>
      <c r="HT62" s="630"/>
      <c r="HU62" s="630"/>
      <c r="HV62" s="630"/>
      <c r="HW62" s="630"/>
      <c r="HX62" s="630"/>
      <c r="HY62" s="630"/>
      <c r="HZ62" s="630"/>
      <c r="IA62" s="630"/>
      <c r="IB62" s="630"/>
      <c r="IC62" s="630"/>
      <c r="ID62" s="630"/>
      <c r="IE62" s="630"/>
      <c r="IF62" s="630"/>
      <c r="IG62" s="630"/>
      <c r="IH62" s="630"/>
      <c r="II62" s="630"/>
      <c r="IJ62" s="630"/>
      <c r="IK62" s="630"/>
      <c r="IL62" s="630"/>
      <c r="IM62" s="630"/>
      <c r="IN62" s="630"/>
      <c r="IO62" s="630"/>
      <c r="IP62" s="630"/>
      <c r="IQ62" s="630"/>
      <c r="IR62" s="630"/>
      <c r="IS62" s="630"/>
      <c r="IT62" s="630"/>
      <c r="IU62" s="630"/>
      <c r="IV62" s="630"/>
      <c r="IW62" s="630"/>
      <c r="IX62" s="630"/>
      <c r="IY62" s="630"/>
      <c r="IZ62" s="630"/>
      <c r="JA62" s="630"/>
      <c r="JB62" s="630"/>
      <c r="JC62" s="630"/>
      <c r="JD62" s="630"/>
      <c r="JE62" s="630"/>
      <c r="JF62" s="630"/>
      <c r="JG62" s="630"/>
      <c r="JH62" s="630"/>
      <c r="JI62" s="630"/>
      <c r="JJ62" s="630"/>
      <c r="JK62" s="630"/>
      <c r="JL62" s="630"/>
      <c r="JM62" s="630"/>
      <c r="JN62" s="630"/>
      <c r="JO62" s="630"/>
      <c r="JP62" s="630"/>
      <c r="JQ62" s="630"/>
      <c r="JR62" s="630"/>
      <c r="JS62" s="630"/>
      <c r="JT62" s="630"/>
      <c r="JU62" s="630"/>
      <c r="JV62" s="630"/>
      <c r="JW62" s="630"/>
      <c r="JX62" s="630"/>
      <c r="JY62" s="630"/>
      <c r="JZ62" s="630"/>
      <c r="KA62" s="630"/>
      <c r="KB62" s="630"/>
      <c r="KC62" s="630"/>
      <c r="KD62" s="630"/>
      <c r="KE62" s="630"/>
      <c r="KF62" s="630"/>
      <c r="KG62" s="630"/>
      <c r="KH62" s="630"/>
      <c r="KI62" s="630"/>
      <c r="KJ62" s="630"/>
      <c r="KK62" s="630"/>
      <c r="KL62" s="630"/>
      <c r="KM62" s="630"/>
      <c r="KN62" s="630"/>
      <c r="KO62" s="630"/>
      <c r="KP62" s="630"/>
      <c r="KQ62" s="630"/>
      <c r="KR62" s="630"/>
      <c r="KS62" s="630"/>
      <c r="KT62" s="630"/>
      <c r="KU62" s="630"/>
      <c r="KV62" s="630"/>
      <c r="KW62" s="630"/>
      <c r="KX62" s="630"/>
      <c r="KY62" s="630"/>
      <c r="KZ62" s="630"/>
      <c r="LA62" s="630"/>
      <c r="LB62" s="630"/>
      <c r="LC62" s="630"/>
      <c r="LD62" s="630"/>
      <c r="LE62" s="630"/>
      <c r="LF62" s="630"/>
      <c r="LG62" s="630"/>
      <c r="LH62" s="630"/>
      <c r="LI62" s="630"/>
      <c r="LJ62" s="630"/>
      <c r="LK62" s="630"/>
      <c r="LL62" s="630"/>
      <c r="LM62" s="630"/>
      <c r="LN62" s="630"/>
      <c r="LO62" s="630"/>
      <c r="LP62" s="630"/>
      <c r="LQ62" s="630"/>
      <c r="LR62" s="630"/>
      <c r="LS62" s="630"/>
      <c r="LT62" s="630"/>
      <c r="LU62" s="630"/>
      <c r="LV62" s="630"/>
      <c r="LW62" s="630"/>
      <c r="LX62" s="630"/>
      <c r="LY62" s="630"/>
      <c r="LZ62" s="630"/>
      <c r="MA62" s="630"/>
      <c r="MB62" s="630"/>
      <c r="MC62" s="630"/>
      <c r="MD62" s="630"/>
      <c r="ME62" s="630"/>
      <c r="MF62" s="630"/>
      <c r="MG62" s="630"/>
      <c r="MH62" s="630"/>
      <c r="MI62" s="630"/>
      <c r="MJ62" s="630"/>
      <c r="MK62" s="630"/>
      <c r="ML62" s="630"/>
      <c r="MM62" s="630"/>
      <c r="MN62" s="630"/>
      <c r="MO62" s="630"/>
      <c r="MP62" s="630"/>
      <c r="MQ62" s="630"/>
      <c r="MR62" s="630"/>
      <c r="MS62" s="630"/>
      <c r="MT62" s="630"/>
      <c r="MU62" s="630"/>
      <c r="MV62" s="630"/>
      <c r="MW62" s="630"/>
      <c r="MX62" s="630"/>
      <c r="MY62" s="630"/>
      <c r="MZ62" s="630"/>
      <c r="NA62" s="630"/>
      <c r="NB62" s="630"/>
      <c r="NC62" s="630"/>
      <c r="ND62" s="630"/>
      <c r="NE62" s="630"/>
      <c r="NF62" s="630"/>
      <c r="NG62" s="630"/>
      <c r="NH62" s="630"/>
      <c r="NI62" s="630"/>
      <c r="NJ62" s="630"/>
      <c r="NK62" s="630"/>
      <c r="NL62" s="630"/>
      <c r="NM62" s="630"/>
      <c r="NN62" s="630"/>
      <c r="NO62" s="630"/>
      <c r="NP62" s="630"/>
      <c r="NQ62" s="630"/>
      <c r="NR62" s="630"/>
      <c r="NS62" s="630"/>
      <c r="NT62" s="630"/>
      <c r="NU62" s="630"/>
      <c r="NV62" s="630"/>
      <c r="NW62" s="630"/>
      <c r="NX62" s="630"/>
      <c r="NY62" s="630"/>
      <c r="NZ62" s="630"/>
      <c r="OA62" s="630"/>
      <c r="OB62" s="630"/>
      <c r="OC62" s="630"/>
      <c r="OD62" s="630"/>
      <c r="OE62" s="630"/>
      <c r="OF62" s="630"/>
      <c r="OG62" s="630"/>
      <c r="OH62" s="630"/>
      <c r="OI62" s="630"/>
      <c r="OJ62" s="630"/>
      <c r="OK62" s="630"/>
      <c r="OL62" s="630"/>
      <c r="OM62" s="630"/>
      <c r="ON62" s="630"/>
      <c r="OO62" s="630"/>
      <c r="OP62" s="630"/>
      <c r="OQ62" s="630"/>
      <c r="OR62" s="630"/>
      <c r="OS62" s="630"/>
      <c r="OT62" s="630"/>
      <c r="OU62" s="630"/>
      <c r="OV62" s="630"/>
      <c r="OW62" s="630"/>
      <c r="OX62" s="630"/>
      <c r="OY62" s="630"/>
      <c r="OZ62" s="630"/>
      <c r="PA62" s="630"/>
      <c r="PB62" s="630"/>
      <c r="PC62" s="630"/>
      <c r="PD62" s="630"/>
      <c r="PE62" s="630"/>
      <c r="PF62" s="630"/>
      <c r="PG62" s="630"/>
      <c r="PH62" s="630"/>
      <c r="PI62" s="630"/>
      <c r="PJ62" s="630"/>
      <c r="PK62" s="630"/>
      <c r="PL62" s="630"/>
      <c r="PM62" s="630"/>
      <c r="PN62" s="630"/>
      <c r="PO62" s="630"/>
      <c r="PP62" s="630"/>
      <c r="PQ62" s="630"/>
      <c r="PR62" s="630"/>
      <c r="PS62" s="630"/>
      <c r="PT62" s="630"/>
      <c r="PU62" s="630"/>
      <c r="PV62" s="630"/>
      <c r="PW62" s="630"/>
      <c r="PX62" s="630"/>
      <c r="PY62" s="630"/>
      <c r="PZ62" s="630"/>
      <c r="QA62" s="630"/>
      <c r="QB62" s="630"/>
      <c r="QC62" s="630"/>
      <c r="QD62" s="630"/>
      <c r="QE62" s="630"/>
      <c r="QF62" s="630"/>
      <c r="QG62" s="630"/>
      <c r="QH62" s="630"/>
      <c r="QI62" s="630"/>
      <c r="QJ62" s="630"/>
      <c r="QK62" s="630"/>
      <c r="QL62" s="630"/>
      <c r="QM62" s="630"/>
      <c r="QN62" s="630"/>
      <c r="QO62" s="630"/>
      <c r="QP62" s="630"/>
      <c r="QQ62" s="630"/>
      <c r="QR62" s="630"/>
      <c r="QS62" s="630"/>
      <c r="QT62" s="630"/>
      <c r="QU62" s="630"/>
      <c r="QV62" s="630"/>
      <c r="QW62" s="630"/>
      <c r="QX62" s="630"/>
      <c r="QY62" s="630"/>
      <c r="QZ62" s="630"/>
      <c r="RA62" s="630"/>
      <c r="RB62" s="630"/>
      <c r="RC62" s="630"/>
      <c r="RD62" s="630"/>
      <c r="RE62" s="630"/>
      <c r="RF62" s="630"/>
      <c r="RG62" s="630"/>
      <c r="RH62" s="630"/>
      <c r="RI62" s="630"/>
      <c r="RJ62" s="630"/>
      <c r="RK62" s="630"/>
      <c r="RL62" s="630"/>
      <c r="RM62" s="630"/>
      <c r="RN62" s="630"/>
      <c r="RO62" s="630"/>
      <c r="RP62" s="630"/>
      <c r="RQ62" s="630"/>
      <c r="RR62" s="630"/>
      <c r="RS62" s="630"/>
      <c r="RT62" s="630"/>
      <c r="RU62" s="630"/>
      <c r="RV62" s="630"/>
      <c r="RW62" s="630"/>
      <c r="RX62" s="630"/>
      <c r="RY62" s="630"/>
      <c r="RZ62" s="630"/>
      <c r="SA62" s="630"/>
      <c r="SB62" s="630"/>
      <c r="SC62" s="630"/>
      <c r="SD62" s="630"/>
      <c r="SE62" s="630"/>
      <c r="SF62" s="630"/>
      <c r="SG62" s="630"/>
      <c r="SH62" s="630"/>
      <c r="SI62" s="630"/>
      <c r="SJ62" s="630"/>
      <c r="SK62" s="630"/>
      <c r="SL62" s="630"/>
      <c r="SM62" s="630"/>
      <c r="SN62" s="630"/>
      <c r="SO62" s="630"/>
      <c r="SP62" s="630"/>
      <c r="SQ62" s="630"/>
      <c r="SR62" s="630"/>
      <c r="SS62" s="630"/>
      <c r="ST62" s="630"/>
      <c r="SU62" s="630"/>
      <c r="SV62" s="630"/>
      <c r="SW62" s="630"/>
      <c r="SX62" s="630"/>
      <c r="SY62" s="630"/>
      <c r="SZ62" s="630"/>
      <c r="TA62" s="630"/>
      <c r="TB62" s="630"/>
      <c r="TC62" s="630"/>
      <c r="TD62" s="630"/>
      <c r="TE62" s="630"/>
      <c r="TF62" s="630"/>
      <c r="TG62" s="630"/>
      <c r="TH62" s="630"/>
      <c r="TI62" s="630"/>
      <c r="TJ62" s="630"/>
      <c r="TK62" s="630"/>
      <c r="TL62" s="630"/>
      <c r="TM62" s="630"/>
      <c r="TN62" s="630"/>
      <c r="TO62" s="630"/>
      <c r="TP62" s="630"/>
      <c r="TQ62" s="630"/>
      <c r="TR62" s="630"/>
      <c r="TS62" s="630"/>
      <c r="TT62" s="630"/>
      <c r="TU62" s="630"/>
      <c r="TV62" s="630"/>
      <c r="TW62" s="630"/>
      <c r="TX62" s="630"/>
      <c r="TY62" s="630"/>
      <c r="TZ62" s="630"/>
      <c r="UA62" s="630"/>
      <c r="UB62" s="630"/>
      <c r="UC62" s="630"/>
      <c r="UD62" s="630"/>
      <c r="UE62" s="630"/>
      <c r="UF62" s="630"/>
      <c r="UG62" s="630"/>
      <c r="UH62" s="630"/>
      <c r="UI62" s="630"/>
      <c r="UJ62" s="630"/>
      <c r="UK62" s="630"/>
      <c r="UL62" s="630"/>
      <c r="UM62" s="630"/>
      <c r="UN62" s="630"/>
      <c r="UO62" s="630"/>
      <c r="UP62" s="630"/>
      <c r="UQ62" s="630"/>
      <c r="UR62" s="630"/>
      <c r="US62" s="630"/>
      <c r="UT62" s="630"/>
      <c r="UU62" s="630"/>
      <c r="UV62" s="630"/>
      <c r="UW62" s="630"/>
      <c r="UX62" s="630"/>
      <c r="UY62" s="630"/>
      <c r="UZ62" s="630"/>
      <c r="VA62" s="630"/>
      <c r="VB62" s="630"/>
      <c r="VC62" s="630"/>
      <c r="VD62" s="630"/>
      <c r="VE62" s="630"/>
      <c r="VF62" s="630"/>
      <c r="VG62" s="630"/>
      <c r="VH62" s="630"/>
      <c r="VI62" s="630"/>
      <c r="VJ62" s="630"/>
      <c r="VK62" s="630"/>
      <c r="VL62" s="630"/>
      <c r="VM62" s="630"/>
      <c r="VN62" s="630"/>
      <c r="VO62" s="630"/>
      <c r="VP62" s="630"/>
      <c r="VQ62" s="630"/>
      <c r="VR62" s="630"/>
      <c r="VS62" s="630"/>
      <c r="VT62" s="630"/>
      <c r="VU62" s="630"/>
      <c r="VV62" s="630"/>
      <c r="VW62" s="630"/>
      <c r="VX62" s="630"/>
      <c r="VY62" s="630"/>
      <c r="VZ62" s="630"/>
      <c r="WA62" s="630"/>
      <c r="WB62" s="630"/>
      <c r="WC62" s="630"/>
      <c r="WD62" s="630"/>
      <c r="WE62" s="630"/>
      <c r="WF62" s="630"/>
      <c r="WG62" s="630"/>
      <c r="WH62" s="630"/>
      <c r="WI62" s="630"/>
      <c r="WJ62" s="630"/>
      <c r="WK62" s="630"/>
      <c r="WL62" s="630"/>
      <c r="WM62" s="630"/>
      <c r="WN62" s="630"/>
      <c r="WO62" s="630"/>
      <c r="WP62" s="630"/>
      <c r="WQ62" s="630"/>
      <c r="WR62" s="630"/>
      <c r="WS62" s="630"/>
      <c r="WT62" s="630"/>
      <c r="WU62" s="630"/>
      <c r="WV62" s="630"/>
      <c r="WW62" s="630"/>
      <c r="WX62" s="630"/>
      <c r="WY62" s="630"/>
      <c r="WZ62" s="630"/>
      <c r="XA62" s="630"/>
      <c r="XB62" s="630"/>
      <c r="XC62" s="630"/>
      <c r="XD62" s="630"/>
      <c r="XE62" s="630"/>
      <c r="XF62" s="630"/>
      <c r="XG62" s="630"/>
      <c r="XH62" s="630"/>
      <c r="XI62" s="630"/>
      <c r="XJ62" s="630"/>
      <c r="XK62" s="630"/>
      <c r="XL62" s="630"/>
      <c r="XM62" s="630"/>
      <c r="XN62" s="630"/>
      <c r="XO62" s="630"/>
      <c r="XP62" s="630"/>
      <c r="XQ62" s="630"/>
      <c r="XR62" s="630"/>
      <c r="XS62" s="630"/>
      <c r="XT62" s="630"/>
      <c r="XU62" s="630"/>
      <c r="XV62" s="630"/>
      <c r="XW62" s="630"/>
      <c r="XX62" s="630"/>
      <c r="XY62" s="630"/>
      <c r="XZ62" s="630"/>
      <c r="YA62" s="630"/>
      <c r="YB62" s="630"/>
      <c r="YC62" s="630"/>
      <c r="YD62" s="630"/>
      <c r="YE62" s="630"/>
      <c r="YF62" s="630"/>
      <c r="YG62" s="630"/>
      <c r="YH62" s="630"/>
      <c r="YI62" s="630"/>
      <c r="YJ62" s="630"/>
      <c r="YK62" s="630"/>
      <c r="YL62" s="630"/>
      <c r="YM62" s="630"/>
      <c r="YN62" s="630"/>
      <c r="YO62" s="630"/>
      <c r="YP62" s="630"/>
      <c r="YQ62" s="630"/>
      <c r="YR62" s="630"/>
      <c r="YS62" s="630"/>
      <c r="YT62" s="630"/>
      <c r="YU62" s="630"/>
      <c r="YV62" s="630"/>
      <c r="YW62" s="630"/>
      <c r="YX62" s="630"/>
      <c r="YY62" s="630"/>
      <c r="YZ62" s="630"/>
      <c r="ZA62" s="630"/>
      <c r="ZB62" s="630"/>
      <c r="ZC62" s="630"/>
      <c r="ZD62" s="630"/>
      <c r="ZE62" s="630"/>
      <c r="ZF62" s="630"/>
      <c r="ZG62" s="630"/>
      <c r="ZH62" s="630"/>
      <c r="ZI62" s="630"/>
      <c r="ZJ62" s="630"/>
      <c r="ZK62" s="630"/>
      <c r="ZL62" s="630"/>
      <c r="ZM62" s="630"/>
      <c r="ZN62" s="630"/>
      <c r="ZO62" s="630"/>
      <c r="ZP62" s="630"/>
      <c r="ZQ62" s="630"/>
      <c r="ZR62" s="630"/>
      <c r="ZS62" s="630"/>
      <c r="ZT62" s="630"/>
      <c r="ZU62" s="630"/>
      <c r="ZV62" s="630"/>
      <c r="ZW62" s="630"/>
      <c r="ZX62" s="630"/>
      <c r="ZY62" s="630"/>
      <c r="ZZ62" s="630"/>
      <c r="AAA62" s="630"/>
      <c r="AAB62" s="630"/>
      <c r="AAC62" s="630"/>
      <c r="AAD62" s="630"/>
      <c r="AAE62" s="630"/>
      <c r="AAF62" s="630"/>
      <c r="AAG62" s="630"/>
      <c r="AAH62" s="630"/>
      <c r="AAI62" s="630"/>
      <c r="AAJ62" s="630"/>
      <c r="AAK62" s="630"/>
      <c r="AAL62" s="630"/>
      <c r="AAM62" s="630"/>
      <c r="AAN62" s="630"/>
      <c r="AAO62" s="630"/>
      <c r="AAP62" s="630"/>
      <c r="AAQ62" s="630"/>
      <c r="AAR62" s="630"/>
      <c r="AAS62" s="630"/>
      <c r="AAT62" s="630"/>
      <c r="AAU62" s="630"/>
      <c r="AAV62" s="630"/>
      <c r="AAW62" s="630"/>
      <c r="AAX62" s="630"/>
      <c r="AAY62" s="630"/>
      <c r="AAZ62" s="630"/>
      <c r="ABA62" s="630"/>
      <c r="ABB62" s="630"/>
      <c r="ABC62" s="630"/>
      <c r="ABD62" s="630"/>
      <c r="ABE62" s="630"/>
      <c r="ABF62" s="630"/>
      <c r="ABG62" s="630"/>
      <c r="ABH62" s="630"/>
      <c r="ABI62" s="630"/>
      <c r="ABJ62" s="630"/>
      <c r="ABK62" s="630"/>
      <c r="ABL62" s="630"/>
      <c r="ABM62" s="630"/>
      <c r="ABN62" s="630"/>
      <c r="ABO62" s="630"/>
      <c r="ABP62" s="630"/>
      <c r="ABQ62" s="630"/>
      <c r="ABR62" s="630"/>
      <c r="ABS62" s="630"/>
      <c r="ABT62" s="630"/>
      <c r="ABU62" s="630"/>
      <c r="ABV62" s="630"/>
      <c r="ABW62" s="630"/>
      <c r="ABX62" s="630"/>
      <c r="ABY62" s="630"/>
      <c r="ABZ62" s="630"/>
      <c r="ACA62" s="630"/>
      <c r="ACB62" s="630"/>
      <c r="ACC62" s="630"/>
      <c r="ACD62" s="630"/>
      <c r="ACE62" s="630"/>
      <c r="ACF62" s="630"/>
      <c r="ACG62" s="630"/>
      <c r="ACH62" s="630"/>
      <c r="ACI62" s="630"/>
      <c r="ACJ62" s="630"/>
      <c r="ACK62" s="630"/>
      <c r="ACL62" s="630"/>
      <c r="ACM62" s="630"/>
      <c r="ACN62" s="630"/>
      <c r="ACO62" s="630"/>
      <c r="ACP62" s="630"/>
      <c r="ACQ62" s="630"/>
      <c r="ACR62" s="630"/>
      <c r="ACS62" s="630"/>
      <c r="ACT62" s="630"/>
      <c r="ACU62" s="630"/>
      <c r="ACV62" s="630"/>
      <c r="ACW62" s="630"/>
      <c r="ACX62" s="630"/>
      <c r="ACY62" s="630"/>
      <c r="ACZ62" s="630"/>
      <c r="ADA62" s="630"/>
      <c r="ADB62" s="630"/>
      <c r="ADC62" s="630"/>
      <c r="ADD62" s="630"/>
      <c r="ADE62" s="630"/>
      <c r="ADF62" s="630"/>
      <c r="ADG62" s="630"/>
      <c r="ADH62" s="630"/>
      <c r="ADI62" s="630"/>
      <c r="ADJ62" s="630"/>
      <c r="ADK62" s="630"/>
      <c r="ADL62" s="630"/>
      <c r="ADM62" s="630"/>
      <c r="ADN62" s="630"/>
      <c r="ADO62" s="630"/>
      <c r="ADP62" s="630"/>
      <c r="ADQ62" s="630"/>
      <c r="ADR62" s="630"/>
      <c r="ADS62" s="630"/>
      <c r="ADT62" s="630"/>
      <c r="ADU62" s="630"/>
      <c r="ADV62" s="630"/>
      <c r="ADW62" s="630"/>
      <c r="ADX62" s="630"/>
      <c r="ADY62" s="630"/>
      <c r="ADZ62" s="630"/>
      <c r="AEA62" s="630"/>
      <c r="AEB62" s="630"/>
      <c r="AEC62" s="630"/>
      <c r="AED62" s="630"/>
      <c r="AEE62" s="630"/>
      <c r="AEF62" s="630"/>
      <c r="AEG62" s="630"/>
      <c r="AEH62" s="630"/>
      <c r="AEI62" s="630"/>
      <c r="AEJ62" s="630"/>
      <c r="AEK62" s="630"/>
      <c r="AEL62" s="630"/>
      <c r="AEM62" s="630"/>
      <c r="AEN62" s="630"/>
      <c r="AEO62" s="630"/>
      <c r="AEP62" s="630"/>
      <c r="AEQ62" s="630"/>
      <c r="AER62" s="630"/>
      <c r="AES62" s="630"/>
      <c r="AET62" s="630"/>
      <c r="AEU62" s="630"/>
      <c r="AEV62" s="630"/>
      <c r="AEW62" s="630"/>
      <c r="AEX62" s="630"/>
      <c r="AEY62" s="630"/>
      <c r="AEZ62" s="630"/>
      <c r="AFA62" s="630"/>
      <c r="AFB62" s="630"/>
      <c r="AFC62" s="630"/>
      <c r="AFD62" s="630"/>
      <c r="AFE62" s="630"/>
      <c r="AFF62" s="630"/>
      <c r="AFG62" s="630"/>
      <c r="AFH62" s="630"/>
      <c r="AFI62" s="630"/>
      <c r="AFJ62" s="630"/>
      <c r="AFK62" s="630"/>
      <c r="AFL62" s="630"/>
      <c r="AFM62" s="630"/>
      <c r="AFN62" s="630"/>
      <c r="AFO62" s="630"/>
      <c r="AFP62" s="630"/>
      <c r="AFQ62" s="630"/>
      <c r="AFR62" s="630"/>
      <c r="AFS62" s="630"/>
      <c r="AFT62" s="630"/>
      <c r="AFU62" s="630"/>
      <c r="AFV62" s="630"/>
      <c r="AFW62" s="630"/>
      <c r="AFX62" s="630"/>
      <c r="AFY62" s="630"/>
      <c r="AFZ62" s="630"/>
      <c r="AGA62" s="630"/>
      <c r="AGB62" s="630"/>
      <c r="AGC62" s="630"/>
      <c r="AGD62" s="630"/>
      <c r="AGE62" s="630"/>
      <c r="AGF62" s="630"/>
      <c r="AGG62" s="630"/>
      <c r="AGH62" s="630"/>
      <c r="AGI62" s="630"/>
      <c r="AGJ62" s="630"/>
      <c r="AGK62" s="630"/>
      <c r="AGL62" s="630"/>
      <c r="AGM62" s="630"/>
      <c r="AGN62" s="630"/>
      <c r="AGO62" s="630"/>
      <c r="AGP62" s="630"/>
      <c r="AGQ62" s="630"/>
      <c r="AGR62" s="630"/>
      <c r="AGS62" s="630"/>
      <c r="AGT62" s="630"/>
      <c r="AGU62" s="630"/>
      <c r="AGV62" s="630"/>
      <c r="AGW62" s="630"/>
      <c r="AGX62" s="630"/>
      <c r="AGY62" s="630"/>
      <c r="AGZ62" s="630"/>
      <c r="AHA62" s="630"/>
      <c r="AHB62" s="630"/>
      <c r="AHC62" s="630"/>
      <c r="AHD62" s="630"/>
      <c r="AHE62" s="630"/>
      <c r="AHF62" s="630"/>
      <c r="AHG62" s="630"/>
      <c r="AHH62" s="630"/>
      <c r="AHI62" s="630"/>
      <c r="AHJ62" s="630"/>
      <c r="AHK62" s="630"/>
      <c r="AHL62" s="630"/>
      <c r="AHM62" s="630"/>
      <c r="AHN62" s="630"/>
      <c r="AHO62" s="630"/>
      <c r="AHP62" s="630"/>
      <c r="AHQ62" s="630"/>
      <c r="AHR62" s="630"/>
      <c r="AHS62" s="630"/>
      <c r="AHT62" s="630"/>
      <c r="AHU62" s="630"/>
      <c r="AHV62" s="630"/>
      <c r="AHW62" s="630"/>
      <c r="AHX62" s="630"/>
      <c r="AHY62" s="630"/>
      <c r="AHZ62" s="630"/>
      <c r="AIA62" s="630"/>
      <c r="AIB62" s="630"/>
      <c r="AIC62" s="630"/>
      <c r="AID62" s="630"/>
      <c r="AIE62" s="630"/>
      <c r="AIF62" s="630"/>
      <c r="AIG62" s="630"/>
      <c r="AIH62" s="630"/>
      <c r="AII62" s="630"/>
      <c r="AIJ62" s="630"/>
      <c r="AIK62" s="630"/>
      <c r="AIL62" s="630"/>
      <c r="AIM62" s="630"/>
      <c r="AIN62" s="630"/>
      <c r="AIO62" s="630"/>
      <c r="AIP62" s="630"/>
      <c r="AIQ62" s="630"/>
      <c r="AIR62" s="630"/>
      <c r="AIS62" s="630"/>
      <c r="AIT62" s="630"/>
      <c r="AIU62" s="630"/>
      <c r="AIV62" s="630"/>
      <c r="AIW62" s="630"/>
      <c r="AIX62" s="630"/>
      <c r="AIY62" s="630"/>
      <c r="AIZ62" s="630"/>
      <c r="AJA62" s="630"/>
      <c r="AJB62" s="630"/>
      <c r="AJC62" s="630"/>
      <c r="AJD62" s="630"/>
      <c r="AJE62" s="630"/>
      <c r="AJF62" s="630"/>
      <c r="AJG62" s="630"/>
      <c r="AJH62" s="630"/>
      <c r="AJI62" s="630"/>
      <c r="AJJ62" s="630"/>
      <c r="AJK62" s="630"/>
      <c r="AJL62" s="630"/>
      <c r="AJM62" s="630"/>
      <c r="AJN62" s="630"/>
      <c r="AJO62" s="630"/>
      <c r="AJP62" s="630"/>
      <c r="AJQ62" s="630"/>
      <c r="AJR62" s="630"/>
      <c r="AJS62" s="630"/>
      <c r="AJT62" s="630"/>
      <c r="AJU62" s="630"/>
      <c r="AJV62" s="630"/>
      <c r="AJW62" s="630"/>
      <c r="AJX62" s="630"/>
      <c r="AJY62" s="630"/>
      <c r="AJZ62" s="630"/>
      <c r="AKA62" s="630"/>
      <c r="AKB62" s="630"/>
      <c r="AKC62" s="630"/>
      <c r="AKD62" s="630"/>
      <c r="AKE62" s="630"/>
      <c r="AKF62" s="630"/>
      <c r="AKG62" s="630"/>
      <c r="AKH62" s="630"/>
      <c r="AKI62" s="630"/>
      <c r="AKJ62" s="630"/>
      <c r="AKK62" s="630"/>
      <c r="AKL62" s="630"/>
      <c r="AKM62" s="630"/>
      <c r="AKN62" s="630"/>
      <c r="AKO62" s="630"/>
      <c r="AKP62" s="630"/>
      <c r="AKQ62" s="630"/>
      <c r="AKR62" s="630"/>
      <c r="AKS62" s="630"/>
      <c r="AKT62" s="630"/>
      <c r="AKU62" s="630"/>
      <c r="AKV62" s="630"/>
      <c r="AKW62" s="630"/>
      <c r="AKX62" s="630"/>
      <c r="AKY62" s="630"/>
      <c r="AKZ62" s="630"/>
      <c r="ALA62" s="630"/>
      <c r="ALB62" s="630"/>
      <c r="ALC62" s="630"/>
      <c r="ALD62" s="630"/>
      <c r="ALE62" s="630"/>
      <c r="ALF62" s="630"/>
      <c r="ALG62" s="630"/>
      <c r="ALH62" s="630"/>
      <c r="ALI62" s="630"/>
      <c r="ALJ62" s="630"/>
      <c r="ALK62" s="630"/>
      <c r="ALL62" s="630"/>
      <c r="ALM62" s="630"/>
      <c r="ALN62" s="630"/>
      <c r="ALO62" s="630"/>
    </row>
    <row r="63" s="634" customFormat="true" ht="15.75" hidden="true" customHeight="false" outlineLevel="0" collapsed="false">
      <c r="A63" s="630"/>
      <c r="B63" s="635"/>
      <c r="C63" s="632"/>
      <c r="D63" s="632"/>
      <c r="E63" s="632"/>
      <c r="F63" s="633" t="n">
        <v>0</v>
      </c>
      <c r="G63" s="633" t="n">
        <v>0</v>
      </c>
      <c r="H63" s="633" t="n">
        <v>0</v>
      </c>
      <c r="I63" s="633" t="n">
        <v>0</v>
      </c>
      <c r="J63" s="632"/>
      <c r="K63" s="632"/>
      <c r="L63" s="632"/>
      <c r="M63" s="632"/>
      <c r="N63" s="633" t="n">
        <v>0</v>
      </c>
      <c r="O63" s="633" t="n">
        <v>0</v>
      </c>
      <c r="P63" s="633" t="n">
        <v>0</v>
      </c>
      <c r="Q63" s="633" t="n">
        <v>0</v>
      </c>
      <c r="R63" s="632"/>
      <c r="S63" s="632"/>
      <c r="T63" s="632"/>
      <c r="U63" s="633" t="n">
        <v>0</v>
      </c>
      <c r="V63" s="633" t="n">
        <v>0</v>
      </c>
      <c r="W63" s="633" t="n">
        <v>0</v>
      </c>
      <c r="X63" s="633" t="n">
        <v>0</v>
      </c>
      <c r="Y63" s="633" t="n">
        <v>0</v>
      </c>
      <c r="Z63" s="633" t="n">
        <v>0</v>
      </c>
      <c r="AA63" s="633" t="n">
        <v>0</v>
      </c>
      <c r="AB63" s="633" t="n">
        <v>0</v>
      </c>
      <c r="AC63" s="633" t="n">
        <v>0</v>
      </c>
      <c r="AD63" s="633" t="n">
        <v>0</v>
      </c>
      <c r="AE63" s="633" t="n">
        <v>0</v>
      </c>
      <c r="AF63" s="633" t="n">
        <v>0</v>
      </c>
      <c r="AG63" s="633" t="n">
        <v>0</v>
      </c>
      <c r="AH63" s="633" t="n">
        <v>0</v>
      </c>
      <c r="AI63" s="633" t="n">
        <v>0</v>
      </c>
      <c r="AJ63" s="633" t="n">
        <v>0</v>
      </c>
      <c r="AK63" s="633" t="n">
        <v>0</v>
      </c>
      <c r="AL63" s="633" t="n">
        <v>0</v>
      </c>
      <c r="AM63" s="633" t="n">
        <v>0</v>
      </c>
      <c r="AN63" s="633" t="n">
        <v>0</v>
      </c>
      <c r="AO63" s="630"/>
      <c r="AP63" s="630"/>
      <c r="AQ63" s="630"/>
      <c r="AR63" s="630"/>
      <c r="AS63" s="630"/>
      <c r="AT63" s="630"/>
      <c r="AU63" s="630"/>
      <c r="AV63" s="630"/>
      <c r="AW63" s="630"/>
      <c r="AX63" s="630"/>
      <c r="AY63" s="630"/>
      <c r="AZ63" s="630"/>
      <c r="BA63" s="630"/>
      <c r="BB63" s="630"/>
      <c r="BC63" s="630"/>
      <c r="BD63" s="630"/>
      <c r="BE63" s="630"/>
      <c r="BF63" s="630"/>
      <c r="BG63" s="630"/>
      <c r="BH63" s="630"/>
      <c r="BI63" s="630"/>
      <c r="BJ63" s="630"/>
      <c r="BK63" s="630"/>
      <c r="BL63" s="630"/>
      <c r="BM63" s="630"/>
      <c r="BN63" s="630"/>
      <c r="BO63" s="630"/>
      <c r="BP63" s="630"/>
      <c r="BQ63" s="630"/>
      <c r="BR63" s="630"/>
      <c r="BS63" s="630"/>
      <c r="BT63" s="630"/>
      <c r="BU63" s="630"/>
      <c r="BV63" s="630"/>
      <c r="BW63" s="630"/>
      <c r="BX63" s="630"/>
      <c r="BY63" s="630"/>
      <c r="BZ63" s="630"/>
      <c r="CA63" s="630"/>
      <c r="CB63" s="630"/>
      <c r="CC63" s="630"/>
      <c r="CD63" s="630"/>
      <c r="CE63" s="630"/>
      <c r="CF63" s="630"/>
      <c r="CG63" s="630"/>
      <c r="CH63" s="630"/>
      <c r="CI63" s="630"/>
      <c r="CJ63" s="630"/>
      <c r="CK63" s="630"/>
      <c r="CL63" s="630"/>
      <c r="CM63" s="630"/>
      <c r="CN63" s="630"/>
      <c r="CO63" s="630"/>
      <c r="CP63" s="630"/>
      <c r="CQ63" s="630"/>
      <c r="CR63" s="630"/>
      <c r="CS63" s="630"/>
      <c r="CT63" s="630"/>
      <c r="CU63" s="630"/>
      <c r="CV63" s="630"/>
      <c r="CW63" s="630"/>
      <c r="CX63" s="630"/>
      <c r="CY63" s="630"/>
      <c r="CZ63" s="630"/>
      <c r="DA63" s="630"/>
      <c r="DB63" s="630"/>
      <c r="DC63" s="630"/>
      <c r="DD63" s="630"/>
      <c r="DE63" s="630"/>
      <c r="DF63" s="630"/>
      <c r="DG63" s="630"/>
      <c r="DH63" s="630"/>
      <c r="DI63" s="630"/>
      <c r="DJ63" s="630"/>
      <c r="DK63" s="630"/>
      <c r="DL63" s="630"/>
      <c r="DM63" s="630"/>
      <c r="DN63" s="630"/>
      <c r="DO63" s="630"/>
      <c r="DP63" s="630"/>
      <c r="DQ63" s="630"/>
      <c r="DR63" s="630"/>
      <c r="DS63" s="630"/>
      <c r="DT63" s="630"/>
      <c r="DU63" s="630"/>
      <c r="DV63" s="630"/>
      <c r="DW63" s="630"/>
      <c r="DX63" s="630"/>
      <c r="DY63" s="630"/>
      <c r="DZ63" s="630"/>
      <c r="EA63" s="630"/>
      <c r="EB63" s="630"/>
      <c r="EC63" s="630"/>
      <c r="ED63" s="630"/>
      <c r="EE63" s="630"/>
      <c r="EF63" s="630"/>
      <c r="EG63" s="630"/>
      <c r="EH63" s="630"/>
      <c r="EI63" s="630"/>
      <c r="EJ63" s="630"/>
      <c r="EK63" s="630"/>
      <c r="EL63" s="630"/>
      <c r="EM63" s="630"/>
      <c r="EN63" s="630"/>
      <c r="EO63" s="630"/>
      <c r="EP63" s="630"/>
      <c r="EQ63" s="630"/>
      <c r="ER63" s="630"/>
      <c r="ES63" s="630"/>
      <c r="ET63" s="630"/>
      <c r="EU63" s="630"/>
      <c r="EV63" s="630"/>
      <c r="EW63" s="630"/>
      <c r="EX63" s="630"/>
      <c r="EY63" s="630"/>
      <c r="EZ63" s="630"/>
      <c r="FA63" s="630"/>
      <c r="FB63" s="630"/>
      <c r="FC63" s="630"/>
      <c r="FD63" s="630"/>
      <c r="FE63" s="630"/>
      <c r="FF63" s="630"/>
      <c r="FG63" s="630"/>
      <c r="FH63" s="630"/>
      <c r="FI63" s="630"/>
      <c r="FJ63" s="630"/>
      <c r="FK63" s="630"/>
      <c r="FL63" s="630"/>
      <c r="FM63" s="630"/>
      <c r="FN63" s="630"/>
      <c r="FO63" s="630"/>
      <c r="FP63" s="630"/>
      <c r="FQ63" s="630"/>
      <c r="FR63" s="630"/>
      <c r="FS63" s="630"/>
      <c r="FT63" s="630"/>
      <c r="FU63" s="630"/>
      <c r="FV63" s="630"/>
      <c r="FW63" s="630"/>
      <c r="FX63" s="630"/>
      <c r="FY63" s="630"/>
      <c r="FZ63" s="630"/>
      <c r="GA63" s="630"/>
      <c r="GB63" s="630"/>
      <c r="GC63" s="630"/>
      <c r="GD63" s="630"/>
      <c r="GE63" s="630"/>
      <c r="GF63" s="630"/>
      <c r="GG63" s="630"/>
      <c r="GH63" s="630"/>
      <c r="GI63" s="630"/>
      <c r="GJ63" s="630"/>
      <c r="GK63" s="630"/>
      <c r="GL63" s="630"/>
      <c r="GM63" s="630"/>
      <c r="GN63" s="630"/>
      <c r="GO63" s="630"/>
      <c r="GP63" s="630"/>
      <c r="GQ63" s="630"/>
      <c r="GR63" s="630"/>
      <c r="GS63" s="630"/>
      <c r="GT63" s="630"/>
      <c r="GU63" s="630"/>
      <c r="GV63" s="630"/>
      <c r="GW63" s="630"/>
      <c r="GX63" s="630"/>
      <c r="GY63" s="630"/>
      <c r="GZ63" s="630"/>
      <c r="HA63" s="630"/>
      <c r="HB63" s="630"/>
      <c r="HC63" s="630"/>
      <c r="HD63" s="630"/>
      <c r="HE63" s="630"/>
      <c r="HF63" s="630"/>
      <c r="HG63" s="630"/>
      <c r="HH63" s="630"/>
      <c r="HI63" s="630"/>
      <c r="HJ63" s="630"/>
      <c r="HK63" s="630"/>
      <c r="HL63" s="630"/>
      <c r="HM63" s="630"/>
      <c r="HN63" s="630"/>
      <c r="HO63" s="630"/>
      <c r="HP63" s="630"/>
      <c r="HQ63" s="630"/>
      <c r="HR63" s="630"/>
      <c r="HS63" s="630"/>
      <c r="HT63" s="630"/>
      <c r="HU63" s="630"/>
      <c r="HV63" s="630"/>
      <c r="HW63" s="630"/>
      <c r="HX63" s="630"/>
      <c r="HY63" s="630"/>
      <c r="HZ63" s="630"/>
      <c r="IA63" s="630"/>
      <c r="IB63" s="630"/>
      <c r="IC63" s="630"/>
      <c r="ID63" s="630"/>
      <c r="IE63" s="630"/>
      <c r="IF63" s="630"/>
      <c r="IG63" s="630"/>
      <c r="IH63" s="630"/>
      <c r="II63" s="630"/>
      <c r="IJ63" s="630"/>
      <c r="IK63" s="630"/>
      <c r="IL63" s="630"/>
      <c r="IM63" s="630"/>
      <c r="IN63" s="630"/>
      <c r="IO63" s="630"/>
      <c r="IP63" s="630"/>
      <c r="IQ63" s="630"/>
      <c r="IR63" s="630"/>
      <c r="IS63" s="630"/>
      <c r="IT63" s="630"/>
      <c r="IU63" s="630"/>
      <c r="IV63" s="630"/>
      <c r="IW63" s="630"/>
      <c r="IX63" s="630"/>
      <c r="IY63" s="630"/>
      <c r="IZ63" s="630"/>
      <c r="JA63" s="630"/>
      <c r="JB63" s="630"/>
      <c r="JC63" s="630"/>
      <c r="JD63" s="630"/>
      <c r="JE63" s="630"/>
      <c r="JF63" s="630"/>
      <c r="JG63" s="630"/>
      <c r="JH63" s="630"/>
      <c r="JI63" s="630"/>
      <c r="JJ63" s="630"/>
      <c r="JK63" s="630"/>
      <c r="JL63" s="630"/>
      <c r="JM63" s="630"/>
      <c r="JN63" s="630"/>
      <c r="JO63" s="630"/>
      <c r="JP63" s="630"/>
      <c r="JQ63" s="630"/>
      <c r="JR63" s="630"/>
      <c r="JS63" s="630"/>
      <c r="JT63" s="630"/>
      <c r="JU63" s="630"/>
      <c r="JV63" s="630"/>
      <c r="JW63" s="630"/>
      <c r="JX63" s="630"/>
      <c r="JY63" s="630"/>
      <c r="JZ63" s="630"/>
      <c r="KA63" s="630"/>
      <c r="KB63" s="630"/>
      <c r="KC63" s="630"/>
      <c r="KD63" s="630"/>
      <c r="KE63" s="630"/>
      <c r="KF63" s="630"/>
      <c r="KG63" s="630"/>
      <c r="KH63" s="630"/>
      <c r="KI63" s="630"/>
      <c r="KJ63" s="630"/>
      <c r="KK63" s="630"/>
      <c r="KL63" s="630"/>
      <c r="KM63" s="630"/>
      <c r="KN63" s="630"/>
      <c r="KO63" s="630"/>
      <c r="KP63" s="630"/>
      <c r="KQ63" s="630"/>
      <c r="KR63" s="630"/>
      <c r="KS63" s="630"/>
      <c r="KT63" s="630"/>
      <c r="KU63" s="630"/>
      <c r="KV63" s="630"/>
      <c r="KW63" s="630"/>
      <c r="KX63" s="630"/>
      <c r="KY63" s="630"/>
      <c r="KZ63" s="630"/>
      <c r="LA63" s="630"/>
      <c r="LB63" s="630"/>
      <c r="LC63" s="630"/>
      <c r="LD63" s="630"/>
      <c r="LE63" s="630"/>
      <c r="LF63" s="630"/>
      <c r="LG63" s="630"/>
      <c r="LH63" s="630"/>
      <c r="LI63" s="630"/>
      <c r="LJ63" s="630"/>
      <c r="LK63" s="630"/>
      <c r="LL63" s="630"/>
      <c r="LM63" s="630"/>
      <c r="LN63" s="630"/>
      <c r="LO63" s="630"/>
      <c r="LP63" s="630"/>
      <c r="LQ63" s="630"/>
      <c r="LR63" s="630"/>
      <c r="LS63" s="630"/>
      <c r="LT63" s="630"/>
      <c r="LU63" s="630"/>
      <c r="LV63" s="630"/>
      <c r="LW63" s="630"/>
      <c r="LX63" s="630"/>
      <c r="LY63" s="630"/>
      <c r="LZ63" s="630"/>
      <c r="MA63" s="630"/>
      <c r="MB63" s="630"/>
      <c r="MC63" s="630"/>
      <c r="MD63" s="630"/>
      <c r="ME63" s="630"/>
      <c r="MF63" s="630"/>
      <c r="MG63" s="630"/>
      <c r="MH63" s="630"/>
      <c r="MI63" s="630"/>
      <c r="MJ63" s="630"/>
      <c r="MK63" s="630"/>
      <c r="ML63" s="630"/>
      <c r="MM63" s="630"/>
      <c r="MN63" s="630"/>
      <c r="MO63" s="630"/>
      <c r="MP63" s="630"/>
      <c r="MQ63" s="630"/>
      <c r="MR63" s="630"/>
      <c r="MS63" s="630"/>
      <c r="MT63" s="630"/>
      <c r="MU63" s="630"/>
      <c r="MV63" s="630"/>
      <c r="MW63" s="630"/>
      <c r="MX63" s="630"/>
      <c r="MY63" s="630"/>
      <c r="MZ63" s="630"/>
      <c r="NA63" s="630"/>
      <c r="NB63" s="630"/>
      <c r="NC63" s="630"/>
      <c r="ND63" s="630"/>
      <c r="NE63" s="630"/>
      <c r="NF63" s="630"/>
      <c r="NG63" s="630"/>
      <c r="NH63" s="630"/>
      <c r="NI63" s="630"/>
      <c r="NJ63" s="630"/>
      <c r="NK63" s="630"/>
      <c r="NL63" s="630"/>
      <c r="NM63" s="630"/>
      <c r="NN63" s="630"/>
      <c r="NO63" s="630"/>
      <c r="NP63" s="630"/>
      <c r="NQ63" s="630"/>
      <c r="NR63" s="630"/>
      <c r="NS63" s="630"/>
      <c r="NT63" s="630"/>
      <c r="NU63" s="630"/>
      <c r="NV63" s="630"/>
      <c r="NW63" s="630"/>
      <c r="NX63" s="630"/>
      <c r="NY63" s="630"/>
      <c r="NZ63" s="630"/>
      <c r="OA63" s="630"/>
      <c r="OB63" s="630"/>
      <c r="OC63" s="630"/>
      <c r="OD63" s="630"/>
      <c r="OE63" s="630"/>
      <c r="OF63" s="630"/>
      <c r="OG63" s="630"/>
      <c r="OH63" s="630"/>
      <c r="OI63" s="630"/>
      <c r="OJ63" s="630"/>
      <c r="OK63" s="630"/>
      <c r="OL63" s="630"/>
      <c r="OM63" s="630"/>
      <c r="ON63" s="630"/>
      <c r="OO63" s="630"/>
      <c r="OP63" s="630"/>
      <c r="OQ63" s="630"/>
      <c r="OR63" s="630"/>
      <c r="OS63" s="630"/>
      <c r="OT63" s="630"/>
      <c r="OU63" s="630"/>
      <c r="OV63" s="630"/>
      <c r="OW63" s="630"/>
      <c r="OX63" s="630"/>
      <c r="OY63" s="630"/>
      <c r="OZ63" s="630"/>
      <c r="PA63" s="630"/>
      <c r="PB63" s="630"/>
      <c r="PC63" s="630"/>
      <c r="PD63" s="630"/>
      <c r="PE63" s="630"/>
      <c r="PF63" s="630"/>
      <c r="PG63" s="630"/>
      <c r="PH63" s="630"/>
      <c r="PI63" s="630"/>
      <c r="PJ63" s="630"/>
      <c r="PK63" s="630"/>
      <c r="PL63" s="630"/>
      <c r="PM63" s="630"/>
      <c r="PN63" s="630"/>
      <c r="PO63" s="630"/>
      <c r="PP63" s="630"/>
      <c r="PQ63" s="630"/>
      <c r="PR63" s="630"/>
      <c r="PS63" s="630"/>
      <c r="PT63" s="630"/>
      <c r="PU63" s="630"/>
      <c r="PV63" s="630"/>
      <c r="PW63" s="630"/>
      <c r="PX63" s="630"/>
      <c r="PY63" s="630"/>
      <c r="PZ63" s="630"/>
      <c r="QA63" s="630"/>
      <c r="QB63" s="630"/>
      <c r="QC63" s="630"/>
      <c r="QD63" s="630"/>
      <c r="QE63" s="630"/>
      <c r="QF63" s="630"/>
      <c r="QG63" s="630"/>
      <c r="QH63" s="630"/>
      <c r="QI63" s="630"/>
      <c r="QJ63" s="630"/>
      <c r="QK63" s="630"/>
      <c r="QL63" s="630"/>
      <c r="QM63" s="630"/>
      <c r="QN63" s="630"/>
      <c r="QO63" s="630"/>
      <c r="QP63" s="630"/>
      <c r="QQ63" s="630"/>
      <c r="QR63" s="630"/>
      <c r="QS63" s="630"/>
      <c r="QT63" s="630"/>
      <c r="QU63" s="630"/>
      <c r="QV63" s="630"/>
      <c r="QW63" s="630"/>
      <c r="QX63" s="630"/>
      <c r="QY63" s="630"/>
      <c r="QZ63" s="630"/>
      <c r="RA63" s="630"/>
      <c r="RB63" s="630"/>
      <c r="RC63" s="630"/>
      <c r="RD63" s="630"/>
      <c r="RE63" s="630"/>
      <c r="RF63" s="630"/>
      <c r="RG63" s="630"/>
      <c r="RH63" s="630"/>
      <c r="RI63" s="630"/>
      <c r="RJ63" s="630"/>
      <c r="RK63" s="630"/>
      <c r="RL63" s="630"/>
      <c r="RM63" s="630"/>
      <c r="RN63" s="630"/>
      <c r="RO63" s="630"/>
      <c r="RP63" s="630"/>
      <c r="RQ63" s="630"/>
      <c r="RR63" s="630"/>
      <c r="RS63" s="630"/>
      <c r="RT63" s="630"/>
      <c r="RU63" s="630"/>
      <c r="RV63" s="630"/>
      <c r="RW63" s="630"/>
      <c r="RX63" s="630"/>
      <c r="RY63" s="630"/>
      <c r="RZ63" s="630"/>
      <c r="SA63" s="630"/>
      <c r="SB63" s="630"/>
      <c r="SC63" s="630"/>
      <c r="SD63" s="630"/>
      <c r="SE63" s="630"/>
      <c r="SF63" s="630"/>
      <c r="SG63" s="630"/>
      <c r="SH63" s="630"/>
      <c r="SI63" s="630"/>
      <c r="SJ63" s="630"/>
      <c r="SK63" s="630"/>
      <c r="SL63" s="630"/>
      <c r="SM63" s="630"/>
      <c r="SN63" s="630"/>
      <c r="SO63" s="630"/>
      <c r="SP63" s="630"/>
      <c r="SQ63" s="630"/>
      <c r="SR63" s="630"/>
      <c r="SS63" s="630"/>
      <c r="ST63" s="630"/>
      <c r="SU63" s="630"/>
      <c r="SV63" s="630"/>
      <c r="SW63" s="630"/>
      <c r="SX63" s="630"/>
      <c r="SY63" s="630"/>
      <c r="SZ63" s="630"/>
      <c r="TA63" s="630"/>
      <c r="TB63" s="630"/>
      <c r="TC63" s="630"/>
      <c r="TD63" s="630"/>
      <c r="TE63" s="630"/>
      <c r="TF63" s="630"/>
      <c r="TG63" s="630"/>
      <c r="TH63" s="630"/>
      <c r="TI63" s="630"/>
      <c r="TJ63" s="630"/>
      <c r="TK63" s="630"/>
      <c r="TL63" s="630"/>
      <c r="TM63" s="630"/>
      <c r="TN63" s="630"/>
      <c r="TO63" s="630"/>
      <c r="TP63" s="630"/>
      <c r="TQ63" s="630"/>
      <c r="TR63" s="630"/>
      <c r="TS63" s="630"/>
      <c r="TT63" s="630"/>
      <c r="TU63" s="630"/>
      <c r="TV63" s="630"/>
      <c r="TW63" s="630"/>
      <c r="TX63" s="630"/>
      <c r="TY63" s="630"/>
      <c r="TZ63" s="630"/>
      <c r="UA63" s="630"/>
      <c r="UB63" s="630"/>
      <c r="UC63" s="630"/>
      <c r="UD63" s="630"/>
      <c r="UE63" s="630"/>
      <c r="UF63" s="630"/>
      <c r="UG63" s="630"/>
      <c r="UH63" s="630"/>
      <c r="UI63" s="630"/>
      <c r="UJ63" s="630"/>
      <c r="UK63" s="630"/>
      <c r="UL63" s="630"/>
      <c r="UM63" s="630"/>
      <c r="UN63" s="630"/>
      <c r="UO63" s="630"/>
      <c r="UP63" s="630"/>
      <c r="UQ63" s="630"/>
      <c r="UR63" s="630"/>
      <c r="US63" s="630"/>
      <c r="UT63" s="630"/>
      <c r="UU63" s="630"/>
      <c r="UV63" s="630"/>
      <c r="UW63" s="630"/>
      <c r="UX63" s="630"/>
      <c r="UY63" s="630"/>
      <c r="UZ63" s="630"/>
      <c r="VA63" s="630"/>
      <c r="VB63" s="630"/>
      <c r="VC63" s="630"/>
      <c r="VD63" s="630"/>
      <c r="VE63" s="630"/>
      <c r="VF63" s="630"/>
      <c r="VG63" s="630"/>
      <c r="VH63" s="630"/>
      <c r="VI63" s="630"/>
      <c r="VJ63" s="630"/>
      <c r="VK63" s="630"/>
      <c r="VL63" s="630"/>
      <c r="VM63" s="630"/>
      <c r="VN63" s="630"/>
      <c r="VO63" s="630"/>
      <c r="VP63" s="630"/>
      <c r="VQ63" s="630"/>
      <c r="VR63" s="630"/>
      <c r="VS63" s="630"/>
      <c r="VT63" s="630"/>
      <c r="VU63" s="630"/>
      <c r="VV63" s="630"/>
      <c r="VW63" s="630"/>
      <c r="VX63" s="630"/>
      <c r="VY63" s="630"/>
      <c r="VZ63" s="630"/>
      <c r="WA63" s="630"/>
      <c r="WB63" s="630"/>
      <c r="WC63" s="630"/>
      <c r="WD63" s="630"/>
      <c r="WE63" s="630"/>
      <c r="WF63" s="630"/>
      <c r="WG63" s="630"/>
      <c r="WH63" s="630"/>
      <c r="WI63" s="630"/>
      <c r="WJ63" s="630"/>
      <c r="WK63" s="630"/>
      <c r="WL63" s="630"/>
      <c r="WM63" s="630"/>
      <c r="WN63" s="630"/>
      <c r="WO63" s="630"/>
      <c r="WP63" s="630"/>
      <c r="WQ63" s="630"/>
      <c r="WR63" s="630"/>
      <c r="WS63" s="630"/>
      <c r="WT63" s="630"/>
      <c r="WU63" s="630"/>
      <c r="WV63" s="630"/>
      <c r="WW63" s="630"/>
      <c r="WX63" s="630"/>
      <c r="WY63" s="630"/>
      <c r="WZ63" s="630"/>
      <c r="XA63" s="630"/>
      <c r="XB63" s="630"/>
      <c r="XC63" s="630"/>
      <c r="XD63" s="630"/>
      <c r="XE63" s="630"/>
      <c r="XF63" s="630"/>
      <c r="XG63" s="630"/>
      <c r="XH63" s="630"/>
      <c r="XI63" s="630"/>
      <c r="XJ63" s="630"/>
      <c r="XK63" s="630"/>
      <c r="XL63" s="630"/>
      <c r="XM63" s="630"/>
      <c r="XN63" s="630"/>
      <c r="XO63" s="630"/>
      <c r="XP63" s="630"/>
      <c r="XQ63" s="630"/>
      <c r="XR63" s="630"/>
      <c r="XS63" s="630"/>
      <c r="XT63" s="630"/>
      <c r="XU63" s="630"/>
      <c r="XV63" s="630"/>
      <c r="XW63" s="630"/>
      <c r="XX63" s="630"/>
      <c r="XY63" s="630"/>
      <c r="XZ63" s="630"/>
      <c r="YA63" s="630"/>
      <c r="YB63" s="630"/>
      <c r="YC63" s="630"/>
      <c r="YD63" s="630"/>
      <c r="YE63" s="630"/>
      <c r="YF63" s="630"/>
      <c r="YG63" s="630"/>
      <c r="YH63" s="630"/>
      <c r="YI63" s="630"/>
      <c r="YJ63" s="630"/>
      <c r="YK63" s="630"/>
      <c r="YL63" s="630"/>
      <c r="YM63" s="630"/>
      <c r="YN63" s="630"/>
      <c r="YO63" s="630"/>
      <c r="YP63" s="630"/>
      <c r="YQ63" s="630"/>
      <c r="YR63" s="630"/>
      <c r="YS63" s="630"/>
      <c r="YT63" s="630"/>
      <c r="YU63" s="630"/>
      <c r="YV63" s="630"/>
      <c r="YW63" s="630"/>
      <c r="YX63" s="630"/>
      <c r="YY63" s="630"/>
      <c r="YZ63" s="630"/>
      <c r="ZA63" s="630"/>
      <c r="ZB63" s="630"/>
      <c r="ZC63" s="630"/>
      <c r="ZD63" s="630"/>
      <c r="ZE63" s="630"/>
      <c r="ZF63" s="630"/>
      <c r="ZG63" s="630"/>
      <c r="ZH63" s="630"/>
      <c r="ZI63" s="630"/>
      <c r="ZJ63" s="630"/>
      <c r="ZK63" s="630"/>
      <c r="ZL63" s="630"/>
      <c r="ZM63" s="630"/>
      <c r="ZN63" s="630"/>
      <c r="ZO63" s="630"/>
      <c r="ZP63" s="630"/>
      <c r="ZQ63" s="630"/>
      <c r="ZR63" s="630"/>
      <c r="ZS63" s="630"/>
      <c r="ZT63" s="630"/>
      <c r="ZU63" s="630"/>
      <c r="ZV63" s="630"/>
      <c r="ZW63" s="630"/>
      <c r="ZX63" s="630"/>
      <c r="ZY63" s="630"/>
      <c r="ZZ63" s="630"/>
      <c r="AAA63" s="630"/>
      <c r="AAB63" s="630"/>
      <c r="AAC63" s="630"/>
      <c r="AAD63" s="630"/>
      <c r="AAE63" s="630"/>
      <c r="AAF63" s="630"/>
      <c r="AAG63" s="630"/>
      <c r="AAH63" s="630"/>
      <c r="AAI63" s="630"/>
      <c r="AAJ63" s="630"/>
      <c r="AAK63" s="630"/>
      <c r="AAL63" s="630"/>
      <c r="AAM63" s="630"/>
      <c r="AAN63" s="630"/>
      <c r="AAO63" s="630"/>
      <c r="AAP63" s="630"/>
      <c r="AAQ63" s="630"/>
      <c r="AAR63" s="630"/>
      <c r="AAS63" s="630"/>
      <c r="AAT63" s="630"/>
      <c r="AAU63" s="630"/>
      <c r="AAV63" s="630"/>
      <c r="AAW63" s="630"/>
      <c r="AAX63" s="630"/>
      <c r="AAY63" s="630"/>
      <c r="AAZ63" s="630"/>
      <c r="ABA63" s="630"/>
      <c r="ABB63" s="630"/>
      <c r="ABC63" s="630"/>
      <c r="ABD63" s="630"/>
      <c r="ABE63" s="630"/>
      <c r="ABF63" s="630"/>
      <c r="ABG63" s="630"/>
      <c r="ABH63" s="630"/>
      <c r="ABI63" s="630"/>
      <c r="ABJ63" s="630"/>
      <c r="ABK63" s="630"/>
      <c r="ABL63" s="630"/>
      <c r="ABM63" s="630"/>
      <c r="ABN63" s="630"/>
      <c r="ABO63" s="630"/>
      <c r="ABP63" s="630"/>
      <c r="ABQ63" s="630"/>
      <c r="ABR63" s="630"/>
      <c r="ABS63" s="630"/>
      <c r="ABT63" s="630"/>
      <c r="ABU63" s="630"/>
      <c r="ABV63" s="630"/>
      <c r="ABW63" s="630"/>
      <c r="ABX63" s="630"/>
      <c r="ABY63" s="630"/>
      <c r="ABZ63" s="630"/>
      <c r="ACA63" s="630"/>
      <c r="ACB63" s="630"/>
      <c r="ACC63" s="630"/>
      <c r="ACD63" s="630"/>
      <c r="ACE63" s="630"/>
      <c r="ACF63" s="630"/>
      <c r="ACG63" s="630"/>
      <c r="ACH63" s="630"/>
      <c r="ACI63" s="630"/>
      <c r="ACJ63" s="630"/>
      <c r="ACK63" s="630"/>
      <c r="ACL63" s="630"/>
      <c r="ACM63" s="630"/>
      <c r="ACN63" s="630"/>
      <c r="ACO63" s="630"/>
      <c r="ACP63" s="630"/>
      <c r="ACQ63" s="630"/>
      <c r="ACR63" s="630"/>
      <c r="ACS63" s="630"/>
      <c r="ACT63" s="630"/>
      <c r="ACU63" s="630"/>
      <c r="ACV63" s="630"/>
      <c r="ACW63" s="630"/>
      <c r="ACX63" s="630"/>
      <c r="ACY63" s="630"/>
      <c r="ACZ63" s="630"/>
      <c r="ADA63" s="630"/>
      <c r="ADB63" s="630"/>
      <c r="ADC63" s="630"/>
      <c r="ADD63" s="630"/>
      <c r="ADE63" s="630"/>
      <c r="ADF63" s="630"/>
      <c r="ADG63" s="630"/>
      <c r="ADH63" s="630"/>
      <c r="ADI63" s="630"/>
      <c r="ADJ63" s="630"/>
      <c r="ADK63" s="630"/>
      <c r="ADL63" s="630"/>
      <c r="ADM63" s="630"/>
      <c r="ADN63" s="630"/>
      <c r="ADO63" s="630"/>
      <c r="ADP63" s="630"/>
      <c r="ADQ63" s="630"/>
      <c r="ADR63" s="630"/>
      <c r="ADS63" s="630"/>
      <c r="ADT63" s="630"/>
      <c r="ADU63" s="630"/>
      <c r="ADV63" s="630"/>
      <c r="ADW63" s="630"/>
      <c r="ADX63" s="630"/>
      <c r="ADY63" s="630"/>
      <c r="ADZ63" s="630"/>
      <c r="AEA63" s="630"/>
      <c r="AEB63" s="630"/>
      <c r="AEC63" s="630"/>
      <c r="AED63" s="630"/>
      <c r="AEE63" s="630"/>
      <c r="AEF63" s="630"/>
      <c r="AEG63" s="630"/>
      <c r="AEH63" s="630"/>
      <c r="AEI63" s="630"/>
      <c r="AEJ63" s="630"/>
      <c r="AEK63" s="630"/>
      <c r="AEL63" s="630"/>
      <c r="AEM63" s="630"/>
      <c r="AEN63" s="630"/>
      <c r="AEO63" s="630"/>
      <c r="AEP63" s="630"/>
      <c r="AEQ63" s="630"/>
      <c r="AER63" s="630"/>
      <c r="AES63" s="630"/>
      <c r="AET63" s="630"/>
      <c r="AEU63" s="630"/>
      <c r="AEV63" s="630"/>
      <c r="AEW63" s="630"/>
      <c r="AEX63" s="630"/>
      <c r="AEY63" s="630"/>
      <c r="AEZ63" s="630"/>
      <c r="AFA63" s="630"/>
      <c r="AFB63" s="630"/>
      <c r="AFC63" s="630"/>
      <c r="AFD63" s="630"/>
      <c r="AFE63" s="630"/>
      <c r="AFF63" s="630"/>
      <c r="AFG63" s="630"/>
      <c r="AFH63" s="630"/>
      <c r="AFI63" s="630"/>
      <c r="AFJ63" s="630"/>
      <c r="AFK63" s="630"/>
      <c r="AFL63" s="630"/>
      <c r="AFM63" s="630"/>
      <c r="AFN63" s="630"/>
      <c r="AFO63" s="630"/>
      <c r="AFP63" s="630"/>
      <c r="AFQ63" s="630"/>
      <c r="AFR63" s="630"/>
      <c r="AFS63" s="630"/>
      <c r="AFT63" s="630"/>
      <c r="AFU63" s="630"/>
      <c r="AFV63" s="630"/>
      <c r="AFW63" s="630"/>
      <c r="AFX63" s="630"/>
      <c r="AFY63" s="630"/>
      <c r="AFZ63" s="630"/>
      <c r="AGA63" s="630"/>
      <c r="AGB63" s="630"/>
      <c r="AGC63" s="630"/>
      <c r="AGD63" s="630"/>
      <c r="AGE63" s="630"/>
      <c r="AGF63" s="630"/>
      <c r="AGG63" s="630"/>
      <c r="AGH63" s="630"/>
      <c r="AGI63" s="630"/>
      <c r="AGJ63" s="630"/>
      <c r="AGK63" s="630"/>
      <c r="AGL63" s="630"/>
      <c r="AGM63" s="630"/>
      <c r="AGN63" s="630"/>
      <c r="AGO63" s="630"/>
      <c r="AGP63" s="630"/>
      <c r="AGQ63" s="630"/>
      <c r="AGR63" s="630"/>
      <c r="AGS63" s="630"/>
      <c r="AGT63" s="630"/>
      <c r="AGU63" s="630"/>
      <c r="AGV63" s="630"/>
      <c r="AGW63" s="630"/>
      <c r="AGX63" s="630"/>
      <c r="AGY63" s="630"/>
      <c r="AGZ63" s="630"/>
      <c r="AHA63" s="630"/>
      <c r="AHB63" s="630"/>
      <c r="AHC63" s="630"/>
      <c r="AHD63" s="630"/>
      <c r="AHE63" s="630"/>
      <c r="AHF63" s="630"/>
      <c r="AHG63" s="630"/>
      <c r="AHH63" s="630"/>
      <c r="AHI63" s="630"/>
      <c r="AHJ63" s="630"/>
      <c r="AHK63" s="630"/>
      <c r="AHL63" s="630"/>
      <c r="AHM63" s="630"/>
      <c r="AHN63" s="630"/>
      <c r="AHO63" s="630"/>
      <c r="AHP63" s="630"/>
      <c r="AHQ63" s="630"/>
      <c r="AHR63" s="630"/>
      <c r="AHS63" s="630"/>
      <c r="AHT63" s="630"/>
      <c r="AHU63" s="630"/>
      <c r="AHV63" s="630"/>
      <c r="AHW63" s="630"/>
      <c r="AHX63" s="630"/>
      <c r="AHY63" s="630"/>
      <c r="AHZ63" s="630"/>
      <c r="AIA63" s="630"/>
      <c r="AIB63" s="630"/>
      <c r="AIC63" s="630"/>
      <c r="AID63" s="630"/>
      <c r="AIE63" s="630"/>
      <c r="AIF63" s="630"/>
      <c r="AIG63" s="630"/>
      <c r="AIH63" s="630"/>
      <c r="AII63" s="630"/>
      <c r="AIJ63" s="630"/>
      <c r="AIK63" s="630"/>
      <c r="AIL63" s="630"/>
      <c r="AIM63" s="630"/>
      <c r="AIN63" s="630"/>
      <c r="AIO63" s="630"/>
      <c r="AIP63" s="630"/>
      <c r="AIQ63" s="630"/>
      <c r="AIR63" s="630"/>
      <c r="AIS63" s="630"/>
      <c r="AIT63" s="630"/>
      <c r="AIU63" s="630"/>
      <c r="AIV63" s="630"/>
      <c r="AIW63" s="630"/>
      <c r="AIX63" s="630"/>
      <c r="AIY63" s="630"/>
      <c r="AIZ63" s="630"/>
      <c r="AJA63" s="630"/>
      <c r="AJB63" s="630"/>
      <c r="AJC63" s="630"/>
      <c r="AJD63" s="630"/>
      <c r="AJE63" s="630"/>
      <c r="AJF63" s="630"/>
      <c r="AJG63" s="630"/>
      <c r="AJH63" s="630"/>
      <c r="AJI63" s="630"/>
      <c r="AJJ63" s="630"/>
      <c r="AJK63" s="630"/>
      <c r="AJL63" s="630"/>
      <c r="AJM63" s="630"/>
      <c r="AJN63" s="630"/>
      <c r="AJO63" s="630"/>
      <c r="AJP63" s="630"/>
      <c r="AJQ63" s="630"/>
      <c r="AJR63" s="630"/>
      <c r="AJS63" s="630"/>
      <c r="AJT63" s="630"/>
      <c r="AJU63" s="630"/>
      <c r="AJV63" s="630"/>
      <c r="AJW63" s="630"/>
      <c r="AJX63" s="630"/>
      <c r="AJY63" s="630"/>
      <c r="AJZ63" s="630"/>
      <c r="AKA63" s="630"/>
      <c r="AKB63" s="630"/>
      <c r="AKC63" s="630"/>
      <c r="AKD63" s="630"/>
      <c r="AKE63" s="630"/>
      <c r="AKF63" s="630"/>
      <c r="AKG63" s="630"/>
      <c r="AKH63" s="630"/>
      <c r="AKI63" s="630"/>
      <c r="AKJ63" s="630"/>
      <c r="AKK63" s="630"/>
      <c r="AKL63" s="630"/>
      <c r="AKM63" s="630"/>
      <c r="AKN63" s="630"/>
      <c r="AKO63" s="630"/>
      <c r="AKP63" s="630"/>
      <c r="AKQ63" s="630"/>
      <c r="AKR63" s="630"/>
      <c r="AKS63" s="630"/>
      <c r="AKT63" s="630"/>
      <c r="AKU63" s="630"/>
      <c r="AKV63" s="630"/>
      <c r="AKW63" s="630"/>
      <c r="AKX63" s="630"/>
      <c r="AKY63" s="630"/>
      <c r="AKZ63" s="630"/>
      <c r="ALA63" s="630"/>
      <c r="ALB63" s="630"/>
      <c r="ALC63" s="630"/>
      <c r="ALD63" s="630"/>
      <c r="ALE63" s="630"/>
      <c r="ALF63" s="630"/>
      <c r="ALG63" s="630"/>
      <c r="ALH63" s="630"/>
      <c r="ALI63" s="630"/>
      <c r="ALJ63" s="630"/>
      <c r="ALK63" s="630"/>
      <c r="ALL63" s="630"/>
      <c r="ALM63" s="630"/>
      <c r="ALN63" s="630"/>
      <c r="ALO63" s="630"/>
    </row>
    <row r="64" s="634" customFormat="true" ht="15.75" hidden="true" customHeight="false" outlineLevel="0" collapsed="false">
      <c r="A64" s="630"/>
      <c r="B64" s="635"/>
      <c r="C64" s="632"/>
      <c r="D64" s="632"/>
      <c r="E64" s="632"/>
      <c r="F64" s="633" t="n">
        <v>0</v>
      </c>
      <c r="G64" s="633" t="n">
        <v>0</v>
      </c>
      <c r="H64" s="633" t="n">
        <v>0</v>
      </c>
      <c r="I64" s="633" t="n">
        <v>0</v>
      </c>
      <c r="J64" s="632"/>
      <c r="K64" s="632"/>
      <c r="L64" s="632"/>
      <c r="M64" s="632"/>
      <c r="N64" s="633" t="n">
        <v>0</v>
      </c>
      <c r="O64" s="633" t="n">
        <v>0</v>
      </c>
      <c r="P64" s="633" t="n">
        <v>0</v>
      </c>
      <c r="Q64" s="633" t="n">
        <v>0</v>
      </c>
      <c r="R64" s="632"/>
      <c r="S64" s="632"/>
      <c r="T64" s="632"/>
      <c r="U64" s="633" t="n">
        <v>0</v>
      </c>
      <c r="V64" s="633" t="n">
        <v>0</v>
      </c>
      <c r="W64" s="633" t="n">
        <v>0</v>
      </c>
      <c r="X64" s="633" t="n">
        <v>0</v>
      </c>
      <c r="Y64" s="633" t="n">
        <v>0</v>
      </c>
      <c r="Z64" s="633" t="n">
        <v>0</v>
      </c>
      <c r="AA64" s="633" t="n">
        <v>0</v>
      </c>
      <c r="AB64" s="633" t="n">
        <v>0</v>
      </c>
      <c r="AC64" s="633" t="n">
        <v>0</v>
      </c>
      <c r="AD64" s="633" t="n">
        <v>0</v>
      </c>
      <c r="AE64" s="633" t="n">
        <v>0</v>
      </c>
      <c r="AF64" s="633" t="n">
        <v>0</v>
      </c>
      <c r="AG64" s="633" t="n">
        <v>0</v>
      </c>
      <c r="AH64" s="633" t="n">
        <v>0</v>
      </c>
      <c r="AI64" s="633" t="n">
        <v>0</v>
      </c>
      <c r="AJ64" s="633" t="n">
        <v>0</v>
      </c>
      <c r="AK64" s="633" t="n">
        <v>0</v>
      </c>
      <c r="AL64" s="633" t="n">
        <v>0</v>
      </c>
      <c r="AM64" s="633" t="n">
        <v>0</v>
      </c>
      <c r="AN64" s="633" t="n">
        <v>0</v>
      </c>
      <c r="AO64" s="630"/>
      <c r="AP64" s="630"/>
      <c r="AQ64" s="630"/>
      <c r="AR64" s="630"/>
      <c r="AS64" s="630"/>
      <c r="AT64" s="630"/>
      <c r="AU64" s="630"/>
      <c r="AV64" s="630"/>
      <c r="AW64" s="630"/>
      <c r="AX64" s="630"/>
      <c r="AY64" s="630"/>
      <c r="AZ64" s="630"/>
      <c r="BA64" s="630"/>
      <c r="BB64" s="630"/>
      <c r="BC64" s="630"/>
      <c r="BD64" s="630"/>
      <c r="BE64" s="630"/>
      <c r="BF64" s="630"/>
      <c r="BG64" s="630"/>
      <c r="BH64" s="630"/>
      <c r="BI64" s="630"/>
      <c r="BJ64" s="630"/>
      <c r="BK64" s="630"/>
      <c r="BL64" s="630"/>
      <c r="BM64" s="630"/>
      <c r="BN64" s="630"/>
      <c r="BO64" s="630"/>
      <c r="BP64" s="630"/>
      <c r="BQ64" s="630"/>
      <c r="BR64" s="630"/>
      <c r="BS64" s="630"/>
      <c r="BT64" s="630"/>
      <c r="BU64" s="630"/>
      <c r="BV64" s="630"/>
      <c r="BW64" s="630"/>
      <c r="BX64" s="630"/>
      <c r="BY64" s="630"/>
      <c r="BZ64" s="630"/>
      <c r="CA64" s="630"/>
      <c r="CB64" s="630"/>
      <c r="CC64" s="630"/>
      <c r="CD64" s="630"/>
      <c r="CE64" s="630"/>
      <c r="CF64" s="630"/>
      <c r="CG64" s="630"/>
      <c r="CH64" s="630"/>
      <c r="CI64" s="630"/>
      <c r="CJ64" s="630"/>
      <c r="CK64" s="630"/>
      <c r="CL64" s="630"/>
      <c r="CM64" s="630"/>
      <c r="CN64" s="630"/>
      <c r="CO64" s="630"/>
      <c r="CP64" s="630"/>
      <c r="CQ64" s="630"/>
      <c r="CR64" s="630"/>
      <c r="CS64" s="630"/>
      <c r="CT64" s="630"/>
      <c r="CU64" s="630"/>
      <c r="CV64" s="630"/>
      <c r="CW64" s="630"/>
      <c r="CX64" s="630"/>
      <c r="CY64" s="630"/>
      <c r="CZ64" s="630"/>
      <c r="DA64" s="630"/>
      <c r="DB64" s="630"/>
      <c r="DC64" s="630"/>
      <c r="DD64" s="630"/>
      <c r="DE64" s="630"/>
      <c r="DF64" s="630"/>
      <c r="DG64" s="630"/>
      <c r="DH64" s="630"/>
      <c r="DI64" s="630"/>
      <c r="DJ64" s="630"/>
      <c r="DK64" s="630"/>
      <c r="DL64" s="630"/>
      <c r="DM64" s="630"/>
      <c r="DN64" s="630"/>
      <c r="DO64" s="630"/>
      <c r="DP64" s="630"/>
      <c r="DQ64" s="630"/>
      <c r="DR64" s="630"/>
      <c r="DS64" s="630"/>
      <c r="DT64" s="630"/>
      <c r="DU64" s="630"/>
      <c r="DV64" s="630"/>
      <c r="DW64" s="630"/>
      <c r="DX64" s="630"/>
      <c r="DY64" s="630"/>
      <c r="DZ64" s="630"/>
      <c r="EA64" s="630"/>
      <c r="EB64" s="630"/>
      <c r="EC64" s="630"/>
      <c r="ED64" s="630"/>
      <c r="EE64" s="630"/>
      <c r="EF64" s="630"/>
      <c r="EG64" s="630"/>
      <c r="EH64" s="630"/>
      <c r="EI64" s="630"/>
      <c r="EJ64" s="630"/>
      <c r="EK64" s="630"/>
      <c r="EL64" s="630"/>
      <c r="EM64" s="630"/>
      <c r="EN64" s="630"/>
      <c r="EO64" s="630"/>
      <c r="EP64" s="630"/>
      <c r="EQ64" s="630"/>
      <c r="ER64" s="630"/>
      <c r="ES64" s="630"/>
      <c r="ET64" s="630"/>
      <c r="EU64" s="630"/>
      <c r="EV64" s="630"/>
      <c r="EW64" s="630"/>
      <c r="EX64" s="630"/>
      <c r="EY64" s="630"/>
      <c r="EZ64" s="630"/>
      <c r="FA64" s="630"/>
      <c r="FB64" s="630"/>
      <c r="FC64" s="630"/>
      <c r="FD64" s="630"/>
      <c r="FE64" s="630"/>
      <c r="FF64" s="630"/>
      <c r="FG64" s="630"/>
      <c r="FH64" s="630"/>
      <c r="FI64" s="630"/>
      <c r="FJ64" s="630"/>
      <c r="FK64" s="630"/>
      <c r="FL64" s="630"/>
      <c r="FM64" s="630"/>
      <c r="FN64" s="630"/>
      <c r="FO64" s="630"/>
      <c r="FP64" s="630"/>
      <c r="FQ64" s="630"/>
      <c r="FR64" s="630"/>
      <c r="FS64" s="630"/>
      <c r="FT64" s="630"/>
      <c r="FU64" s="630"/>
      <c r="FV64" s="630"/>
      <c r="FW64" s="630"/>
      <c r="FX64" s="630"/>
      <c r="FY64" s="630"/>
      <c r="FZ64" s="630"/>
      <c r="GA64" s="630"/>
      <c r="GB64" s="630"/>
      <c r="GC64" s="630"/>
      <c r="GD64" s="630"/>
      <c r="GE64" s="630"/>
      <c r="GF64" s="630"/>
      <c r="GG64" s="630"/>
      <c r="GH64" s="630"/>
      <c r="GI64" s="630"/>
      <c r="GJ64" s="630"/>
      <c r="GK64" s="630"/>
      <c r="GL64" s="630"/>
      <c r="GM64" s="630"/>
      <c r="GN64" s="630"/>
      <c r="GO64" s="630"/>
      <c r="GP64" s="630"/>
      <c r="GQ64" s="630"/>
      <c r="GR64" s="630"/>
      <c r="GS64" s="630"/>
      <c r="GT64" s="630"/>
      <c r="GU64" s="630"/>
      <c r="GV64" s="630"/>
      <c r="GW64" s="630"/>
      <c r="GX64" s="630"/>
      <c r="GY64" s="630"/>
      <c r="GZ64" s="630"/>
      <c r="HA64" s="630"/>
      <c r="HB64" s="630"/>
      <c r="HC64" s="630"/>
      <c r="HD64" s="630"/>
      <c r="HE64" s="630"/>
      <c r="HF64" s="630"/>
      <c r="HG64" s="630"/>
      <c r="HH64" s="630"/>
      <c r="HI64" s="630"/>
      <c r="HJ64" s="630"/>
      <c r="HK64" s="630"/>
      <c r="HL64" s="630"/>
      <c r="HM64" s="630"/>
      <c r="HN64" s="630"/>
      <c r="HO64" s="630"/>
      <c r="HP64" s="630"/>
      <c r="HQ64" s="630"/>
      <c r="HR64" s="630"/>
      <c r="HS64" s="630"/>
      <c r="HT64" s="630"/>
      <c r="HU64" s="630"/>
      <c r="HV64" s="630"/>
      <c r="HW64" s="630"/>
      <c r="HX64" s="630"/>
      <c r="HY64" s="630"/>
      <c r="HZ64" s="630"/>
      <c r="IA64" s="630"/>
      <c r="IB64" s="630"/>
      <c r="IC64" s="630"/>
      <c r="ID64" s="630"/>
      <c r="IE64" s="630"/>
      <c r="IF64" s="630"/>
      <c r="IG64" s="630"/>
      <c r="IH64" s="630"/>
      <c r="II64" s="630"/>
      <c r="IJ64" s="630"/>
      <c r="IK64" s="630"/>
      <c r="IL64" s="630"/>
      <c r="IM64" s="630"/>
      <c r="IN64" s="630"/>
      <c r="IO64" s="630"/>
      <c r="IP64" s="630"/>
      <c r="IQ64" s="630"/>
      <c r="IR64" s="630"/>
      <c r="IS64" s="630"/>
      <c r="IT64" s="630"/>
      <c r="IU64" s="630"/>
      <c r="IV64" s="630"/>
      <c r="IW64" s="630"/>
      <c r="IX64" s="630"/>
      <c r="IY64" s="630"/>
      <c r="IZ64" s="630"/>
      <c r="JA64" s="630"/>
      <c r="JB64" s="630"/>
      <c r="JC64" s="630"/>
      <c r="JD64" s="630"/>
      <c r="JE64" s="630"/>
      <c r="JF64" s="630"/>
      <c r="JG64" s="630"/>
      <c r="JH64" s="630"/>
      <c r="JI64" s="630"/>
      <c r="JJ64" s="630"/>
      <c r="JK64" s="630"/>
      <c r="JL64" s="630"/>
      <c r="JM64" s="630"/>
      <c r="JN64" s="630"/>
      <c r="JO64" s="630"/>
      <c r="JP64" s="630"/>
      <c r="JQ64" s="630"/>
      <c r="JR64" s="630"/>
      <c r="JS64" s="630"/>
      <c r="JT64" s="630"/>
      <c r="JU64" s="630"/>
      <c r="JV64" s="630"/>
      <c r="JW64" s="630"/>
      <c r="JX64" s="630"/>
      <c r="JY64" s="630"/>
      <c r="JZ64" s="630"/>
      <c r="KA64" s="630"/>
      <c r="KB64" s="630"/>
      <c r="KC64" s="630"/>
      <c r="KD64" s="630"/>
      <c r="KE64" s="630"/>
      <c r="KF64" s="630"/>
      <c r="KG64" s="630"/>
      <c r="KH64" s="630"/>
      <c r="KI64" s="630"/>
      <c r="KJ64" s="630"/>
      <c r="KK64" s="630"/>
      <c r="KL64" s="630"/>
      <c r="KM64" s="630"/>
      <c r="KN64" s="630"/>
      <c r="KO64" s="630"/>
      <c r="KP64" s="630"/>
      <c r="KQ64" s="630"/>
      <c r="KR64" s="630"/>
      <c r="KS64" s="630"/>
      <c r="KT64" s="630"/>
      <c r="KU64" s="630"/>
      <c r="KV64" s="630"/>
      <c r="KW64" s="630"/>
      <c r="KX64" s="630"/>
      <c r="KY64" s="630"/>
      <c r="KZ64" s="630"/>
      <c r="LA64" s="630"/>
      <c r="LB64" s="630"/>
      <c r="LC64" s="630"/>
      <c r="LD64" s="630"/>
      <c r="LE64" s="630"/>
      <c r="LF64" s="630"/>
      <c r="LG64" s="630"/>
      <c r="LH64" s="630"/>
      <c r="LI64" s="630"/>
      <c r="LJ64" s="630"/>
      <c r="LK64" s="630"/>
      <c r="LL64" s="630"/>
      <c r="LM64" s="630"/>
      <c r="LN64" s="630"/>
      <c r="LO64" s="630"/>
      <c r="LP64" s="630"/>
      <c r="LQ64" s="630"/>
      <c r="LR64" s="630"/>
      <c r="LS64" s="630"/>
      <c r="LT64" s="630"/>
      <c r="LU64" s="630"/>
      <c r="LV64" s="630"/>
      <c r="LW64" s="630"/>
      <c r="LX64" s="630"/>
      <c r="LY64" s="630"/>
      <c r="LZ64" s="630"/>
      <c r="MA64" s="630"/>
      <c r="MB64" s="630"/>
      <c r="MC64" s="630"/>
      <c r="MD64" s="630"/>
      <c r="ME64" s="630"/>
      <c r="MF64" s="630"/>
      <c r="MG64" s="630"/>
      <c r="MH64" s="630"/>
      <c r="MI64" s="630"/>
      <c r="MJ64" s="630"/>
      <c r="MK64" s="630"/>
      <c r="ML64" s="630"/>
      <c r="MM64" s="630"/>
      <c r="MN64" s="630"/>
      <c r="MO64" s="630"/>
      <c r="MP64" s="630"/>
      <c r="MQ64" s="630"/>
      <c r="MR64" s="630"/>
      <c r="MS64" s="630"/>
      <c r="MT64" s="630"/>
      <c r="MU64" s="630"/>
      <c r="MV64" s="630"/>
      <c r="MW64" s="630"/>
      <c r="MX64" s="630"/>
      <c r="MY64" s="630"/>
      <c r="MZ64" s="630"/>
      <c r="NA64" s="630"/>
      <c r="NB64" s="630"/>
      <c r="NC64" s="630"/>
      <c r="ND64" s="630"/>
      <c r="NE64" s="630"/>
      <c r="NF64" s="630"/>
      <c r="NG64" s="630"/>
      <c r="NH64" s="630"/>
      <c r="NI64" s="630"/>
      <c r="NJ64" s="630"/>
      <c r="NK64" s="630"/>
      <c r="NL64" s="630"/>
      <c r="NM64" s="630"/>
      <c r="NN64" s="630"/>
      <c r="NO64" s="630"/>
      <c r="NP64" s="630"/>
      <c r="NQ64" s="630"/>
      <c r="NR64" s="630"/>
      <c r="NS64" s="630"/>
      <c r="NT64" s="630"/>
      <c r="NU64" s="630"/>
      <c r="NV64" s="630"/>
      <c r="NW64" s="630"/>
      <c r="NX64" s="630"/>
      <c r="NY64" s="630"/>
      <c r="NZ64" s="630"/>
      <c r="OA64" s="630"/>
      <c r="OB64" s="630"/>
      <c r="OC64" s="630"/>
      <c r="OD64" s="630"/>
      <c r="OE64" s="630"/>
      <c r="OF64" s="630"/>
      <c r="OG64" s="630"/>
      <c r="OH64" s="630"/>
      <c r="OI64" s="630"/>
      <c r="OJ64" s="630"/>
      <c r="OK64" s="630"/>
      <c r="OL64" s="630"/>
      <c r="OM64" s="630"/>
      <c r="ON64" s="630"/>
      <c r="OO64" s="630"/>
      <c r="OP64" s="630"/>
      <c r="OQ64" s="630"/>
      <c r="OR64" s="630"/>
      <c r="OS64" s="630"/>
      <c r="OT64" s="630"/>
      <c r="OU64" s="630"/>
      <c r="OV64" s="630"/>
      <c r="OW64" s="630"/>
      <c r="OX64" s="630"/>
      <c r="OY64" s="630"/>
      <c r="OZ64" s="630"/>
      <c r="PA64" s="630"/>
      <c r="PB64" s="630"/>
      <c r="PC64" s="630"/>
      <c r="PD64" s="630"/>
      <c r="PE64" s="630"/>
      <c r="PF64" s="630"/>
      <c r="PG64" s="630"/>
      <c r="PH64" s="630"/>
      <c r="PI64" s="630"/>
      <c r="PJ64" s="630"/>
      <c r="PK64" s="630"/>
      <c r="PL64" s="630"/>
      <c r="PM64" s="630"/>
      <c r="PN64" s="630"/>
      <c r="PO64" s="630"/>
      <c r="PP64" s="630"/>
      <c r="PQ64" s="630"/>
      <c r="PR64" s="630"/>
      <c r="PS64" s="630"/>
      <c r="PT64" s="630"/>
      <c r="PU64" s="630"/>
      <c r="PV64" s="630"/>
      <c r="PW64" s="630"/>
      <c r="PX64" s="630"/>
      <c r="PY64" s="630"/>
      <c r="PZ64" s="630"/>
      <c r="QA64" s="630"/>
      <c r="QB64" s="630"/>
      <c r="QC64" s="630"/>
      <c r="QD64" s="630"/>
      <c r="QE64" s="630"/>
      <c r="QF64" s="630"/>
      <c r="QG64" s="630"/>
      <c r="QH64" s="630"/>
      <c r="QI64" s="630"/>
      <c r="QJ64" s="630"/>
      <c r="QK64" s="630"/>
      <c r="QL64" s="630"/>
      <c r="QM64" s="630"/>
      <c r="QN64" s="630"/>
      <c r="QO64" s="630"/>
      <c r="QP64" s="630"/>
      <c r="QQ64" s="630"/>
      <c r="QR64" s="630"/>
      <c r="QS64" s="630"/>
      <c r="QT64" s="630"/>
      <c r="QU64" s="630"/>
      <c r="QV64" s="630"/>
      <c r="QW64" s="630"/>
      <c r="QX64" s="630"/>
      <c r="QY64" s="630"/>
      <c r="QZ64" s="630"/>
      <c r="RA64" s="630"/>
      <c r="RB64" s="630"/>
      <c r="RC64" s="630"/>
      <c r="RD64" s="630"/>
      <c r="RE64" s="630"/>
      <c r="RF64" s="630"/>
      <c r="RG64" s="630"/>
      <c r="RH64" s="630"/>
      <c r="RI64" s="630"/>
      <c r="RJ64" s="630"/>
      <c r="RK64" s="630"/>
      <c r="RL64" s="630"/>
      <c r="RM64" s="630"/>
      <c r="RN64" s="630"/>
      <c r="RO64" s="630"/>
      <c r="RP64" s="630"/>
      <c r="RQ64" s="630"/>
      <c r="RR64" s="630"/>
      <c r="RS64" s="630"/>
      <c r="RT64" s="630"/>
      <c r="RU64" s="630"/>
      <c r="RV64" s="630"/>
      <c r="RW64" s="630"/>
      <c r="RX64" s="630"/>
      <c r="RY64" s="630"/>
      <c r="RZ64" s="630"/>
      <c r="SA64" s="630"/>
      <c r="SB64" s="630"/>
      <c r="SC64" s="630"/>
      <c r="SD64" s="630"/>
      <c r="SE64" s="630"/>
      <c r="SF64" s="630"/>
      <c r="SG64" s="630"/>
      <c r="SH64" s="630"/>
      <c r="SI64" s="630"/>
      <c r="SJ64" s="630"/>
      <c r="SK64" s="630"/>
      <c r="SL64" s="630"/>
      <c r="SM64" s="630"/>
      <c r="SN64" s="630"/>
      <c r="SO64" s="630"/>
      <c r="SP64" s="630"/>
      <c r="SQ64" s="630"/>
      <c r="SR64" s="630"/>
      <c r="SS64" s="630"/>
      <c r="ST64" s="630"/>
      <c r="SU64" s="630"/>
      <c r="SV64" s="630"/>
      <c r="SW64" s="630"/>
      <c r="SX64" s="630"/>
      <c r="SY64" s="630"/>
      <c r="SZ64" s="630"/>
      <c r="TA64" s="630"/>
      <c r="TB64" s="630"/>
      <c r="TC64" s="630"/>
      <c r="TD64" s="630"/>
      <c r="TE64" s="630"/>
      <c r="TF64" s="630"/>
      <c r="TG64" s="630"/>
      <c r="TH64" s="630"/>
      <c r="TI64" s="630"/>
      <c r="TJ64" s="630"/>
      <c r="TK64" s="630"/>
      <c r="TL64" s="630"/>
      <c r="TM64" s="630"/>
      <c r="TN64" s="630"/>
      <c r="TO64" s="630"/>
      <c r="TP64" s="630"/>
      <c r="TQ64" s="630"/>
      <c r="TR64" s="630"/>
      <c r="TS64" s="630"/>
      <c r="TT64" s="630"/>
      <c r="TU64" s="630"/>
      <c r="TV64" s="630"/>
      <c r="TW64" s="630"/>
      <c r="TX64" s="630"/>
      <c r="TY64" s="630"/>
      <c r="TZ64" s="630"/>
      <c r="UA64" s="630"/>
      <c r="UB64" s="630"/>
      <c r="UC64" s="630"/>
      <c r="UD64" s="630"/>
      <c r="UE64" s="630"/>
      <c r="UF64" s="630"/>
      <c r="UG64" s="630"/>
      <c r="UH64" s="630"/>
      <c r="UI64" s="630"/>
      <c r="UJ64" s="630"/>
      <c r="UK64" s="630"/>
      <c r="UL64" s="630"/>
      <c r="UM64" s="630"/>
      <c r="UN64" s="630"/>
      <c r="UO64" s="630"/>
      <c r="UP64" s="630"/>
      <c r="UQ64" s="630"/>
      <c r="UR64" s="630"/>
      <c r="US64" s="630"/>
      <c r="UT64" s="630"/>
      <c r="UU64" s="630"/>
      <c r="UV64" s="630"/>
      <c r="UW64" s="630"/>
      <c r="UX64" s="630"/>
      <c r="UY64" s="630"/>
      <c r="UZ64" s="630"/>
      <c r="VA64" s="630"/>
      <c r="VB64" s="630"/>
      <c r="VC64" s="630"/>
      <c r="VD64" s="630"/>
      <c r="VE64" s="630"/>
      <c r="VF64" s="630"/>
      <c r="VG64" s="630"/>
      <c r="VH64" s="630"/>
      <c r="VI64" s="630"/>
      <c r="VJ64" s="630"/>
      <c r="VK64" s="630"/>
      <c r="VL64" s="630"/>
      <c r="VM64" s="630"/>
      <c r="VN64" s="630"/>
      <c r="VO64" s="630"/>
      <c r="VP64" s="630"/>
      <c r="VQ64" s="630"/>
      <c r="VR64" s="630"/>
      <c r="VS64" s="630"/>
      <c r="VT64" s="630"/>
      <c r="VU64" s="630"/>
      <c r="VV64" s="630"/>
      <c r="VW64" s="630"/>
      <c r="VX64" s="630"/>
      <c r="VY64" s="630"/>
      <c r="VZ64" s="630"/>
      <c r="WA64" s="630"/>
      <c r="WB64" s="630"/>
      <c r="WC64" s="630"/>
      <c r="WD64" s="630"/>
      <c r="WE64" s="630"/>
      <c r="WF64" s="630"/>
      <c r="WG64" s="630"/>
      <c r="WH64" s="630"/>
      <c r="WI64" s="630"/>
      <c r="WJ64" s="630"/>
      <c r="WK64" s="630"/>
      <c r="WL64" s="630"/>
      <c r="WM64" s="630"/>
      <c r="WN64" s="630"/>
      <c r="WO64" s="630"/>
      <c r="WP64" s="630"/>
      <c r="WQ64" s="630"/>
      <c r="WR64" s="630"/>
      <c r="WS64" s="630"/>
      <c r="WT64" s="630"/>
      <c r="WU64" s="630"/>
      <c r="WV64" s="630"/>
      <c r="WW64" s="630"/>
      <c r="WX64" s="630"/>
      <c r="WY64" s="630"/>
      <c r="WZ64" s="630"/>
      <c r="XA64" s="630"/>
      <c r="XB64" s="630"/>
      <c r="XC64" s="630"/>
      <c r="XD64" s="630"/>
      <c r="XE64" s="630"/>
      <c r="XF64" s="630"/>
      <c r="XG64" s="630"/>
      <c r="XH64" s="630"/>
      <c r="XI64" s="630"/>
      <c r="XJ64" s="630"/>
      <c r="XK64" s="630"/>
      <c r="XL64" s="630"/>
      <c r="XM64" s="630"/>
      <c r="XN64" s="630"/>
      <c r="XO64" s="630"/>
      <c r="XP64" s="630"/>
      <c r="XQ64" s="630"/>
      <c r="XR64" s="630"/>
      <c r="XS64" s="630"/>
      <c r="XT64" s="630"/>
      <c r="XU64" s="630"/>
      <c r="XV64" s="630"/>
      <c r="XW64" s="630"/>
      <c r="XX64" s="630"/>
      <c r="XY64" s="630"/>
      <c r="XZ64" s="630"/>
      <c r="YA64" s="630"/>
      <c r="YB64" s="630"/>
      <c r="YC64" s="630"/>
      <c r="YD64" s="630"/>
      <c r="YE64" s="630"/>
      <c r="YF64" s="630"/>
      <c r="YG64" s="630"/>
      <c r="YH64" s="630"/>
      <c r="YI64" s="630"/>
      <c r="YJ64" s="630"/>
      <c r="YK64" s="630"/>
      <c r="YL64" s="630"/>
      <c r="YM64" s="630"/>
      <c r="YN64" s="630"/>
      <c r="YO64" s="630"/>
      <c r="YP64" s="630"/>
      <c r="YQ64" s="630"/>
      <c r="YR64" s="630"/>
      <c r="YS64" s="630"/>
      <c r="YT64" s="630"/>
      <c r="YU64" s="630"/>
      <c r="YV64" s="630"/>
      <c r="YW64" s="630"/>
      <c r="YX64" s="630"/>
      <c r="YY64" s="630"/>
      <c r="YZ64" s="630"/>
      <c r="ZA64" s="630"/>
      <c r="ZB64" s="630"/>
      <c r="ZC64" s="630"/>
      <c r="ZD64" s="630"/>
      <c r="ZE64" s="630"/>
      <c r="ZF64" s="630"/>
      <c r="ZG64" s="630"/>
      <c r="ZH64" s="630"/>
      <c r="ZI64" s="630"/>
      <c r="ZJ64" s="630"/>
      <c r="ZK64" s="630"/>
      <c r="ZL64" s="630"/>
      <c r="ZM64" s="630"/>
      <c r="ZN64" s="630"/>
      <c r="ZO64" s="630"/>
      <c r="ZP64" s="630"/>
      <c r="ZQ64" s="630"/>
      <c r="ZR64" s="630"/>
      <c r="ZS64" s="630"/>
      <c r="ZT64" s="630"/>
      <c r="ZU64" s="630"/>
      <c r="ZV64" s="630"/>
      <c r="ZW64" s="630"/>
      <c r="ZX64" s="630"/>
      <c r="ZY64" s="630"/>
      <c r="ZZ64" s="630"/>
      <c r="AAA64" s="630"/>
      <c r="AAB64" s="630"/>
      <c r="AAC64" s="630"/>
      <c r="AAD64" s="630"/>
      <c r="AAE64" s="630"/>
      <c r="AAF64" s="630"/>
      <c r="AAG64" s="630"/>
      <c r="AAH64" s="630"/>
      <c r="AAI64" s="630"/>
      <c r="AAJ64" s="630"/>
      <c r="AAK64" s="630"/>
      <c r="AAL64" s="630"/>
      <c r="AAM64" s="630"/>
      <c r="AAN64" s="630"/>
      <c r="AAO64" s="630"/>
      <c r="AAP64" s="630"/>
      <c r="AAQ64" s="630"/>
      <c r="AAR64" s="630"/>
      <c r="AAS64" s="630"/>
      <c r="AAT64" s="630"/>
      <c r="AAU64" s="630"/>
      <c r="AAV64" s="630"/>
      <c r="AAW64" s="630"/>
      <c r="AAX64" s="630"/>
      <c r="AAY64" s="630"/>
      <c r="AAZ64" s="630"/>
      <c r="ABA64" s="630"/>
      <c r="ABB64" s="630"/>
      <c r="ABC64" s="630"/>
      <c r="ABD64" s="630"/>
      <c r="ABE64" s="630"/>
      <c r="ABF64" s="630"/>
      <c r="ABG64" s="630"/>
      <c r="ABH64" s="630"/>
      <c r="ABI64" s="630"/>
      <c r="ABJ64" s="630"/>
      <c r="ABK64" s="630"/>
      <c r="ABL64" s="630"/>
      <c r="ABM64" s="630"/>
      <c r="ABN64" s="630"/>
      <c r="ABO64" s="630"/>
      <c r="ABP64" s="630"/>
      <c r="ABQ64" s="630"/>
      <c r="ABR64" s="630"/>
      <c r="ABS64" s="630"/>
      <c r="ABT64" s="630"/>
      <c r="ABU64" s="630"/>
      <c r="ABV64" s="630"/>
      <c r="ABW64" s="630"/>
      <c r="ABX64" s="630"/>
      <c r="ABY64" s="630"/>
      <c r="ABZ64" s="630"/>
      <c r="ACA64" s="630"/>
      <c r="ACB64" s="630"/>
      <c r="ACC64" s="630"/>
      <c r="ACD64" s="630"/>
      <c r="ACE64" s="630"/>
      <c r="ACF64" s="630"/>
      <c r="ACG64" s="630"/>
      <c r="ACH64" s="630"/>
      <c r="ACI64" s="630"/>
      <c r="ACJ64" s="630"/>
      <c r="ACK64" s="630"/>
      <c r="ACL64" s="630"/>
      <c r="ACM64" s="630"/>
      <c r="ACN64" s="630"/>
      <c r="ACO64" s="630"/>
      <c r="ACP64" s="630"/>
      <c r="ACQ64" s="630"/>
      <c r="ACR64" s="630"/>
      <c r="ACS64" s="630"/>
      <c r="ACT64" s="630"/>
      <c r="ACU64" s="630"/>
      <c r="ACV64" s="630"/>
      <c r="ACW64" s="630"/>
      <c r="ACX64" s="630"/>
      <c r="ACY64" s="630"/>
      <c r="ACZ64" s="630"/>
      <c r="ADA64" s="630"/>
      <c r="ADB64" s="630"/>
      <c r="ADC64" s="630"/>
      <c r="ADD64" s="630"/>
      <c r="ADE64" s="630"/>
      <c r="ADF64" s="630"/>
      <c r="ADG64" s="630"/>
      <c r="ADH64" s="630"/>
      <c r="ADI64" s="630"/>
      <c r="ADJ64" s="630"/>
      <c r="ADK64" s="630"/>
      <c r="ADL64" s="630"/>
      <c r="ADM64" s="630"/>
      <c r="ADN64" s="630"/>
      <c r="ADO64" s="630"/>
      <c r="ADP64" s="630"/>
      <c r="ADQ64" s="630"/>
      <c r="ADR64" s="630"/>
      <c r="ADS64" s="630"/>
      <c r="ADT64" s="630"/>
      <c r="ADU64" s="630"/>
      <c r="ADV64" s="630"/>
      <c r="ADW64" s="630"/>
      <c r="ADX64" s="630"/>
      <c r="ADY64" s="630"/>
      <c r="ADZ64" s="630"/>
      <c r="AEA64" s="630"/>
      <c r="AEB64" s="630"/>
      <c r="AEC64" s="630"/>
      <c r="AED64" s="630"/>
      <c r="AEE64" s="630"/>
      <c r="AEF64" s="630"/>
      <c r="AEG64" s="630"/>
      <c r="AEH64" s="630"/>
      <c r="AEI64" s="630"/>
      <c r="AEJ64" s="630"/>
      <c r="AEK64" s="630"/>
      <c r="AEL64" s="630"/>
      <c r="AEM64" s="630"/>
      <c r="AEN64" s="630"/>
      <c r="AEO64" s="630"/>
      <c r="AEP64" s="630"/>
      <c r="AEQ64" s="630"/>
      <c r="AER64" s="630"/>
      <c r="AES64" s="630"/>
      <c r="AET64" s="630"/>
      <c r="AEU64" s="630"/>
      <c r="AEV64" s="630"/>
      <c r="AEW64" s="630"/>
      <c r="AEX64" s="630"/>
      <c r="AEY64" s="630"/>
      <c r="AEZ64" s="630"/>
      <c r="AFA64" s="630"/>
      <c r="AFB64" s="630"/>
      <c r="AFC64" s="630"/>
      <c r="AFD64" s="630"/>
      <c r="AFE64" s="630"/>
      <c r="AFF64" s="630"/>
      <c r="AFG64" s="630"/>
      <c r="AFH64" s="630"/>
      <c r="AFI64" s="630"/>
      <c r="AFJ64" s="630"/>
      <c r="AFK64" s="630"/>
      <c r="AFL64" s="630"/>
      <c r="AFM64" s="630"/>
      <c r="AFN64" s="630"/>
      <c r="AFO64" s="630"/>
      <c r="AFP64" s="630"/>
      <c r="AFQ64" s="630"/>
      <c r="AFR64" s="630"/>
      <c r="AFS64" s="630"/>
      <c r="AFT64" s="630"/>
      <c r="AFU64" s="630"/>
      <c r="AFV64" s="630"/>
      <c r="AFW64" s="630"/>
      <c r="AFX64" s="630"/>
      <c r="AFY64" s="630"/>
      <c r="AFZ64" s="630"/>
      <c r="AGA64" s="630"/>
      <c r="AGB64" s="630"/>
      <c r="AGC64" s="630"/>
      <c r="AGD64" s="630"/>
      <c r="AGE64" s="630"/>
      <c r="AGF64" s="630"/>
      <c r="AGG64" s="630"/>
      <c r="AGH64" s="630"/>
      <c r="AGI64" s="630"/>
      <c r="AGJ64" s="630"/>
      <c r="AGK64" s="630"/>
      <c r="AGL64" s="630"/>
      <c r="AGM64" s="630"/>
      <c r="AGN64" s="630"/>
      <c r="AGO64" s="630"/>
      <c r="AGP64" s="630"/>
      <c r="AGQ64" s="630"/>
      <c r="AGR64" s="630"/>
      <c r="AGS64" s="630"/>
      <c r="AGT64" s="630"/>
      <c r="AGU64" s="630"/>
      <c r="AGV64" s="630"/>
      <c r="AGW64" s="630"/>
      <c r="AGX64" s="630"/>
      <c r="AGY64" s="630"/>
      <c r="AGZ64" s="630"/>
      <c r="AHA64" s="630"/>
      <c r="AHB64" s="630"/>
      <c r="AHC64" s="630"/>
      <c r="AHD64" s="630"/>
      <c r="AHE64" s="630"/>
      <c r="AHF64" s="630"/>
      <c r="AHG64" s="630"/>
      <c r="AHH64" s="630"/>
      <c r="AHI64" s="630"/>
      <c r="AHJ64" s="630"/>
      <c r="AHK64" s="630"/>
      <c r="AHL64" s="630"/>
      <c r="AHM64" s="630"/>
      <c r="AHN64" s="630"/>
      <c r="AHO64" s="630"/>
      <c r="AHP64" s="630"/>
      <c r="AHQ64" s="630"/>
      <c r="AHR64" s="630"/>
      <c r="AHS64" s="630"/>
      <c r="AHT64" s="630"/>
      <c r="AHU64" s="630"/>
      <c r="AHV64" s="630"/>
      <c r="AHW64" s="630"/>
      <c r="AHX64" s="630"/>
      <c r="AHY64" s="630"/>
      <c r="AHZ64" s="630"/>
      <c r="AIA64" s="630"/>
      <c r="AIB64" s="630"/>
      <c r="AIC64" s="630"/>
      <c r="AID64" s="630"/>
      <c r="AIE64" s="630"/>
      <c r="AIF64" s="630"/>
      <c r="AIG64" s="630"/>
      <c r="AIH64" s="630"/>
      <c r="AII64" s="630"/>
      <c r="AIJ64" s="630"/>
      <c r="AIK64" s="630"/>
      <c r="AIL64" s="630"/>
      <c r="AIM64" s="630"/>
      <c r="AIN64" s="630"/>
      <c r="AIO64" s="630"/>
      <c r="AIP64" s="630"/>
      <c r="AIQ64" s="630"/>
      <c r="AIR64" s="630"/>
      <c r="AIS64" s="630"/>
      <c r="AIT64" s="630"/>
      <c r="AIU64" s="630"/>
      <c r="AIV64" s="630"/>
      <c r="AIW64" s="630"/>
      <c r="AIX64" s="630"/>
      <c r="AIY64" s="630"/>
      <c r="AIZ64" s="630"/>
      <c r="AJA64" s="630"/>
      <c r="AJB64" s="630"/>
      <c r="AJC64" s="630"/>
      <c r="AJD64" s="630"/>
      <c r="AJE64" s="630"/>
      <c r="AJF64" s="630"/>
      <c r="AJG64" s="630"/>
      <c r="AJH64" s="630"/>
      <c r="AJI64" s="630"/>
      <c r="AJJ64" s="630"/>
      <c r="AJK64" s="630"/>
      <c r="AJL64" s="630"/>
      <c r="AJM64" s="630"/>
      <c r="AJN64" s="630"/>
      <c r="AJO64" s="630"/>
      <c r="AJP64" s="630"/>
      <c r="AJQ64" s="630"/>
      <c r="AJR64" s="630"/>
      <c r="AJS64" s="630"/>
      <c r="AJT64" s="630"/>
      <c r="AJU64" s="630"/>
      <c r="AJV64" s="630"/>
      <c r="AJW64" s="630"/>
      <c r="AJX64" s="630"/>
      <c r="AJY64" s="630"/>
      <c r="AJZ64" s="630"/>
      <c r="AKA64" s="630"/>
      <c r="AKB64" s="630"/>
      <c r="AKC64" s="630"/>
      <c r="AKD64" s="630"/>
      <c r="AKE64" s="630"/>
      <c r="AKF64" s="630"/>
      <c r="AKG64" s="630"/>
      <c r="AKH64" s="630"/>
      <c r="AKI64" s="630"/>
      <c r="AKJ64" s="630"/>
      <c r="AKK64" s="630"/>
      <c r="AKL64" s="630"/>
      <c r="AKM64" s="630"/>
      <c r="AKN64" s="630"/>
      <c r="AKO64" s="630"/>
      <c r="AKP64" s="630"/>
      <c r="AKQ64" s="630"/>
      <c r="AKR64" s="630"/>
      <c r="AKS64" s="630"/>
      <c r="AKT64" s="630"/>
      <c r="AKU64" s="630"/>
      <c r="AKV64" s="630"/>
      <c r="AKW64" s="630"/>
      <c r="AKX64" s="630"/>
      <c r="AKY64" s="630"/>
      <c r="AKZ64" s="630"/>
      <c r="ALA64" s="630"/>
      <c r="ALB64" s="630"/>
      <c r="ALC64" s="630"/>
      <c r="ALD64" s="630"/>
      <c r="ALE64" s="630"/>
      <c r="ALF64" s="630"/>
      <c r="ALG64" s="630"/>
      <c r="ALH64" s="630"/>
      <c r="ALI64" s="630"/>
      <c r="ALJ64" s="630"/>
      <c r="ALK64" s="630"/>
      <c r="ALL64" s="630"/>
      <c r="ALM64" s="630"/>
      <c r="ALN64" s="630"/>
      <c r="ALO64" s="630"/>
    </row>
    <row r="65" s="634" customFormat="true" ht="15.75" hidden="true" customHeight="false" outlineLevel="0" collapsed="false">
      <c r="A65" s="630"/>
      <c r="B65" s="635"/>
      <c r="C65" s="632"/>
      <c r="D65" s="632"/>
      <c r="E65" s="632"/>
      <c r="F65" s="633" t="n">
        <v>0</v>
      </c>
      <c r="G65" s="633" t="n">
        <v>0</v>
      </c>
      <c r="H65" s="633" t="n">
        <v>0</v>
      </c>
      <c r="I65" s="633" t="n">
        <v>0</v>
      </c>
      <c r="J65" s="632"/>
      <c r="K65" s="632"/>
      <c r="L65" s="632"/>
      <c r="M65" s="632"/>
      <c r="N65" s="633" t="n">
        <v>0</v>
      </c>
      <c r="O65" s="633" t="n">
        <v>0</v>
      </c>
      <c r="P65" s="633" t="n">
        <v>0</v>
      </c>
      <c r="Q65" s="633" t="n">
        <v>0</v>
      </c>
      <c r="R65" s="632"/>
      <c r="S65" s="632"/>
      <c r="T65" s="632"/>
      <c r="U65" s="633" t="n">
        <v>0</v>
      </c>
      <c r="V65" s="633" t="n">
        <v>0</v>
      </c>
      <c r="W65" s="633" t="n">
        <v>0</v>
      </c>
      <c r="X65" s="633" t="n">
        <v>0</v>
      </c>
      <c r="Y65" s="633" t="n">
        <v>0</v>
      </c>
      <c r="Z65" s="633" t="n">
        <v>0</v>
      </c>
      <c r="AA65" s="633" t="n">
        <v>0</v>
      </c>
      <c r="AB65" s="633" t="n">
        <v>0</v>
      </c>
      <c r="AC65" s="633" t="n">
        <v>0</v>
      </c>
      <c r="AD65" s="633" t="n">
        <v>0</v>
      </c>
      <c r="AE65" s="633" t="n">
        <v>0</v>
      </c>
      <c r="AF65" s="633" t="n">
        <v>0</v>
      </c>
      <c r="AG65" s="633" t="n">
        <v>0</v>
      </c>
      <c r="AH65" s="633" t="n">
        <v>0</v>
      </c>
      <c r="AI65" s="633" t="n">
        <v>0</v>
      </c>
      <c r="AJ65" s="633" t="n">
        <v>0</v>
      </c>
      <c r="AK65" s="633" t="n">
        <v>0</v>
      </c>
      <c r="AL65" s="633" t="n">
        <v>0</v>
      </c>
      <c r="AM65" s="633" t="n">
        <v>0</v>
      </c>
      <c r="AN65" s="633" t="n">
        <v>0</v>
      </c>
      <c r="AO65" s="630"/>
      <c r="AP65" s="630"/>
      <c r="AQ65" s="630"/>
      <c r="AR65" s="630"/>
      <c r="AS65" s="630"/>
      <c r="AT65" s="630"/>
      <c r="AU65" s="630"/>
      <c r="AV65" s="630"/>
      <c r="AW65" s="630"/>
      <c r="AX65" s="630"/>
      <c r="AY65" s="630"/>
      <c r="AZ65" s="630"/>
      <c r="BA65" s="630"/>
      <c r="BB65" s="630"/>
      <c r="BC65" s="630"/>
      <c r="BD65" s="630"/>
      <c r="BE65" s="630"/>
      <c r="BF65" s="630"/>
      <c r="BG65" s="630"/>
      <c r="BH65" s="630"/>
      <c r="BI65" s="630"/>
      <c r="BJ65" s="630"/>
      <c r="BK65" s="630"/>
      <c r="BL65" s="630"/>
      <c r="BM65" s="630"/>
      <c r="BN65" s="630"/>
      <c r="BO65" s="630"/>
      <c r="BP65" s="630"/>
      <c r="BQ65" s="630"/>
      <c r="BR65" s="630"/>
      <c r="BS65" s="630"/>
      <c r="BT65" s="630"/>
      <c r="BU65" s="630"/>
      <c r="BV65" s="630"/>
      <c r="BW65" s="630"/>
      <c r="BX65" s="630"/>
      <c r="BY65" s="630"/>
      <c r="BZ65" s="630"/>
      <c r="CA65" s="630"/>
      <c r="CB65" s="630"/>
      <c r="CC65" s="630"/>
      <c r="CD65" s="630"/>
      <c r="CE65" s="630"/>
      <c r="CF65" s="630"/>
      <c r="CG65" s="630"/>
      <c r="CH65" s="630"/>
      <c r="CI65" s="630"/>
      <c r="CJ65" s="630"/>
      <c r="CK65" s="630"/>
      <c r="CL65" s="630"/>
      <c r="CM65" s="630"/>
      <c r="CN65" s="630"/>
      <c r="CO65" s="630"/>
      <c r="CP65" s="630"/>
      <c r="CQ65" s="630"/>
      <c r="CR65" s="630"/>
      <c r="CS65" s="630"/>
      <c r="CT65" s="630"/>
      <c r="CU65" s="630"/>
      <c r="CV65" s="630"/>
      <c r="CW65" s="630"/>
      <c r="CX65" s="630"/>
      <c r="CY65" s="630"/>
      <c r="CZ65" s="630"/>
      <c r="DA65" s="630"/>
      <c r="DB65" s="630"/>
      <c r="DC65" s="630"/>
      <c r="DD65" s="630"/>
      <c r="DE65" s="630"/>
      <c r="DF65" s="630"/>
      <c r="DG65" s="630"/>
      <c r="DH65" s="630"/>
      <c r="DI65" s="630"/>
      <c r="DJ65" s="630"/>
      <c r="DK65" s="630"/>
      <c r="DL65" s="630"/>
      <c r="DM65" s="630"/>
      <c r="DN65" s="630"/>
      <c r="DO65" s="630"/>
      <c r="DP65" s="630"/>
      <c r="DQ65" s="630"/>
      <c r="DR65" s="630"/>
      <c r="DS65" s="630"/>
      <c r="DT65" s="630"/>
      <c r="DU65" s="630"/>
      <c r="DV65" s="630"/>
      <c r="DW65" s="630"/>
      <c r="DX65" s="630"/>
      <c r="DY65" s="630"/>
      <c r="DZ65" s="630"/>
      <c r="EA65" s="630"/>
      <c r="EB65" s="630"/>
      <c r="EC65" s="630"/>
      <c r="ED65" s="630"/>
      <c r="EE65" s="630"/>
      <c r="EF65" s="630"/>
      <c r="EG65" s="630"/>
      <c r="EH65" s="630"/>
      <c r="EI65" s="630"/>
      <c r="EJ65" s="630"/>
      <c r="EK65" s="630"/>
      <c r="EL65" s="630"/>
      <c r="EM65" s="630"/>
      <c r="EN65" s="630"/>
      <c r="EO65" s="630"/>
      <c r="EP65" s="630"/>
      <c r="EQ65" s="630"/>
      <c r="ER65" s="630"/>
      <c r="ES65" s="630"/>
      <c r="ET65" s="630"/>
      <c r="EU65" s="630"/>
      <c r="EV65" s="630"/>
      <c r="EW65" s="630"/>
      <c r="EX65" s="630"/>
      <c r="EY65" s="630"/>
      <c r="EZ65" s="630"/>
      <c r="FA65" s="630"/>
      <c r="FB65" s="630"/>
      <c r="FC65" s="630"/>
      <c r="FD65" s="630"/>
      <c r="FE65" s="630"/>
      <c r="FF65" s="630"/>
      <c r="FG65" s="630"/>
      <c r="FH65" s="630"/>
      <c r="FI65" s="630"/>
      <c r="FJ65" s="630"/>
      <c r="FK65" s="630"/>
      <c r="FL65" s="630"/>
      <c r="FM65" s="630"/>
      <c r="FN65" s="630"/>
      <c r="FO65" s="630"/>
      <c r="FP65" s="630"/>
      <c r="FQ65" s="630"/>
      <c r="FR65" s="630"/>
      <c r="FS65" s="630"/>
      <c r="FT65" s="630"/>
      <c r="FU65" s="630"/>
      <c r="FV65" s="630"/>
      <c r="FW65" s="630"/>
      <c r="FX65" s="630"/>
      <c r="FY65" s="630"/>
      <c r="FZ65" s="630"/>
      <c r="GA65" s="630"/>
      <c r="GB65" s="630"/>
      <c r="GC65" s="630"/>
      <c r="GD65" s="630"/>
      <c r="GE65" s="630"/>
      <c r="GF65" s="630"/>
      <c r="GG65" s="630"/>
      <c r="GH65" s="630"/>
      <c r="GI65" s="630"/>
      <c r="GJ65" s="630"/>
      <c r="GK65" s="630"/>
      <c r="GL65" s="630"/>
      <c r="GM65" s="630"/>
      <c r="GN65" s="630"/>
      <c r="GO65" s="630"/>
      <c r="GP65" s="630"/>
      <c r="GQ65" s="630"/>
      <c r="GR65" s="630"/>
      <c r="GS65" s="630"/>
      <c r="GT65" s="630"/>
      <c r="GU65" s="630"/>
      <c r="GV65" s="630"/>
      <c r="GW65" s="630"/>
      <c r="GX65" s="630"/>
      <c r="GY65" s="630"/>
      <c r="GZ65" s="630"/>
      <c r="HA65" s="630"/>
      <c r="HB65" s="630"/>
      <c r="HC65" s="630"/>
      <c r="HD65" s="630"/>
      <c r="HE65" s="630"/>
      <c r="HF65" s="630"/>
      <c r="HG65" s="630"/>
      <c r="HH65" s="630"/>
      <c r="HI65" s="630"/>
      <c r="HJ65" s="630"/>
      <c r="HK65" s="630"/>
      <c r="HL65" s="630"/>
      <c r="HM65" s="630"/>
      <c r="HN65" s="630"/>
      <c r="HO65" s="630"/>
      <c r="HP65" s="630"/>
      <c r="HQ65" s="630"/>
      <c r="HR65" s="630"/>
      <c r="HS65" s="630"/>
      <c r="HT65" s="630"/>
      <c r="HU65" s="630"/>
      <c r="HV65" s="630"/>
      <c r="HW65" s="630"/>
      <c r="HX65" s="630"/>
      <c r="HY65" s="630"/>
      <c r="HZ65" s="630"/>
      <c r="IA65" s="630"/>
      <c r="IB65" s="630"/>
      <c r="IC65" s="630"/>
      <c r="ID65" s="630"/>
      <c r="IE65" s="630"/>
      <c r="IF65" s="630"/>
      <c r="IG65" s="630"/>
      <c r="IH65" s="630"/>
      <c r="II65" s="630"/>
      <c r="IJ65" s="630"/>
      <c r="IK65" s="630"/>
      <c r="IL65" s="630"/>
      <c r="IM65" s="630"/>
      <c r="IN65" s="630"/>
      <c r="IO65" s="630"/>
      <c r="IP65" s="630"/>
      <c r="IQ65" s="630"/>
      <c r="IR65" s="630"/>
      <c r="IS65" s="630"/>
      <c r="IT65" s="630"/>
      <c r="IU65" s="630"/>
      <c r="IV65" s="630"/>
      <c r="IW65" s="630"/>
      <c r="IX65" s="630"/>
      <c r="IY65" s="630"/>
      <c r="IZ65" s="630"/>
      <c r="JA65" s="630"/>
      <c r="JB65" s="630"/>
      <c r="JC65" s="630"/>
      <c r="JD65" s="630"/>
      <c r="JE65" s="630"/>
      <c r="JF65" s="630"/>
      <c r="JG65" s="630"/>
      <c r="JH65" s="630"/>
      <c r="JI65" s="630"/>
      <c r="JJ65" s="630"/>
      <c r="JK65" s="630"/>
      <c r="JL65" s="630"/>
      <c r="JM65" s="630"/>
      <c r="JN65" s="630"/>
      <c r="JO65" s="630"/>
      <c r="JP65" s="630"/>
      <c r="JQ65" s="630"/>
      <c r="JR65" s="630"/>
      <c r="JS65" s="630"/>
      <c r="JT65" s="630"/>
      <c r="JU65" s="630"/>
      <c r="JV65" s="630"/>
      <c r="JW65" s="630"/>
      <c r="JX65" s="630"/>
      <c r="JY65" s="630"/>
      <c r="JZ65" s="630"/>
      <c r="KA65" s="630"/>
      <c r="KB65" s="630"/>
      <c r="KC65" s="630"/>
      <c r="KD65" s="630"/>
      <c r="KE65" s="630"/>
      <c r="KF65" s="630"/>
      <c r="KG65" s="630"/>
      <c r="KH65" s="630"/>
      <c r="KI65" s="630"/>
      <c r="KJ65" s="630"/>
      <c r="KK65" s="630"/>
      <c r="KL65" s="630"/>
      <c r="KM65" s="630"/>
      <c r="KN65" s="630"/>
      <c r="KO65" s="630"/>
      <c r="KP65" s="630"/>
      <c r="KQ65" s="630"/>
      <c r="KR65" s="630"/>
      <c r="KS65" s="630"/>
      <c r="KT65" s="630"/>
      <c r="KU65" s="630"/>
      <c r="KV65" s="630"/>
      <c r="KW65" s="630"/>
      <c r="KX65" s="630"/>
      <c r="KY65" s="630"/>
      <c r="KZ65" s="630"/>
      <c r="LA65" s="630"/>
      <c r="LB65" s="630"/>
      <c r="LC65" s="630"/>
      <c r="LD65" s="630"/>
      <c r="LE65" s="630"/>
      <c r="LF65" s="630"/>
      <c r="LG65" s="630"/>
      <c r="LH65" s="630"/>
      <c r="LI65" s="630"/>
      <c r="LJ65" s="630"/>
      <c r="LK65" s="630"/>
      <c r="LL65" s="630"/>
      <c r="LM65" s="630"/>
      <c r="LN65" s="630"/>
      <c r="LO65" s="630"/>
      <c r="LP65" s="630"/>
      <c r="LQ65" s="630"/>
      <c r="LR65" s="630"/>
      <c r="LS65" s="630"/>
      <c r="LT65" s="630"/>
      <c r="LU65" s="630"/>
      <c r="LV65" s="630"/>
      <c r="LW65" s="630"/>
      <c r="LX65" s="630"/>
      <c r="LY65" s="630"/>
      <c r="LZ65" s="630"/>
      <c r="MA65" s="630"/>
      <c r="MB65" s="630"/>
      <c r="MC65" s="630"/>
      <c r="MD65" s="630"/>
      <c r="ME65" s="630"/>
      <c r="MF65" s="630"/>
      <c r="MG65" s="630"/>
      <c r="MH65" s="630"/>
      <c r="MI65" s="630"/>
      <c r="MJ65" s="630"/>
      <c r="MK65" s="630"/>
      <c r="ML65" s="630"/>
      <c r="MM65" s="630"/>
      <c r="MN65" s="630"/>
      <c r="MO65" s="630"/>
      <c r="MP65" s="630"/>
      <c r="MQ65" s="630"/>
      <c r="MR65" s="630"/>
      <c r="MS65" s="630"/>
      <c r="MT65" s="630"/>
      <c r="MU65" s="630"/>
      <c r="MV65" s="630"/>
      <c r="MW65" s="630"/>
      <c r="MX65" s="630"/>
      <c r="MY65" s="630"/>
      <c r="MZ65" s="630"/>
      <c r="NA65" s="630"/>
      <c r="NB65" s="630"/>
      <c r="NC65" s="630"/>
      <c r="ND65" s="630"/>
      <c r="NE65" s="630"/>
      <c r="NF65" s="630"/>
      <c r="NG65" s="630"/>
      <c r="NH65" s="630"/>
      <c r="NI65" s="630"/>
      <c r="NJ65" s="630"/>
      <c r="NK65" s="630"/>
      <c r="NL65" s="630"/>
      <c r="NM65" s="630"/>
      <c r="NN65" s="630"/>
      <c r="NO65" s="630"/>
      <c r="NP65" s="630"/>
      <c r="NQ65" s="630"/>
      <c r="NR65" s="630"/>
      <c r="NS65" s="630"/>
      <c r="NT65" s="630"/>
      <c r="NU65" s="630"/>
      <c r="NV65" s="630"/>
      <c r="NW65" s="630"/>
      <c r="NX65" s="630"/>
      <c r="NY65" s="630"/>
      <c r="NZ65" s="630"/>
      <c r="OA65" s="630"/>
      <c r="OB65" s="630"/>
      <c r="OC65" s="630"/>
      <c r="OD65" s="630"/>
      <c r="OE65" s="630"/>
      <c r="OF65" s="630"/>
      <c r="OG65" s="630"/>
      <c r="OH65" s="630"/>
      <c r="OI65" s="630"/>
      <c r="OJ65" s="630"/>
      <c r="OK65" s="630"/>
      <c r="OL65" s="630"/>
      <c r="OM65" s="630"/>
      <c r="ON65" s="630"/>
      <c r="OO65" s="630"/>
      <c r="OP65" s="630"/>
      <c r="OQ65" s="630"/>
      <c r="OR65" s="630"/>
      <c r="OS65" s="630"/>
      <c r="OT65" s="630"/>
      <c r="OU65" s="630"/>
      <c r="OV65" s="630"/>
      <c r="OW65" s="630"/>
      <c r="OX65" s="630"/>
      <c r="OY65" s="630"/>
      <c r="OZ65" s="630"/>
      <c r="PA65" s="630"/>
      <c r="PB65" s="630"/>
      <c r="PC65" s="630"/>
      <c r="PD65" s="630"/>
      <c r="PE65" s="630"/>
      <c r="PF65" s="630"/>
      <c r="PG65" s="630"/>
      <c r="PH65" s="630"/>
      <c r="PI65" s="630"/>
      <c r="PJ65" s="630"/>
      <c r="PK65" s="630"/>
      <c r="PL65" s="630"/>
      <c r="PM65" s="630"/>
      <c r="PN65" s="630"/>
      <c r="PO65" s="630"/>
      <c r="PP65" s="630"/>
      <c r="PQ65" s="630"/>
      <c r="PR65" s="630"/>
      <c r="PS65" s="630"/>
      <c r="PT65" s="630"/>
      <c r="PU65" s="630"/>
      <c r="PV65" s="630"/>
      <c r="PW65" s="630"/>
      <c r="PX65" s="630"/>
      <c r="PY65" s="630"/>
      <c r="PZ65" s="630"/>
      <c r="QA65" s="630"/>
      <c r="QB65" s="630"/>
      <c r="QC65" s="630"/>
      <c r="QD65" s="630"/>
      <c r="QE65" s="630"/>
      <c r="QF65" s="630"/>
      <c r="QG65" s="630"/>
      <c r="QH65" s="630"/>
      <c r="QI65" s="630"/>
      <c r="QJ65" s="630"/>
      <c r="QK65" s="630"/>
      <c r="QL65" s="630"/>
      <c r="QM65" s="630"/>
      <c r="QN65" s="630"/>
      <c r="QO65" s="630"/>
      <c r="QP65" s="630"/>
      <c r="QQ65" s="630"/>
      <c r="QR65" s="630"/>
      <c r="QS65" s="630"/>
      <c r="QT65" s="630"/>
      <c r="QU65" s="630"/>
      <c r="QV65" s="630"/>
      <c r="QW65" s="630"/>
      <c r="QX65" s="630"/>
      <c r="QY65" s="630"/>
      <c r="QZ65" s="630"/>
      <c r="RA65" s="630"/>
      <c r="RB65" s="630"/>
      <c r="RC65" s="630"/>
      <c r="RD65" s="630"/>
      <c r="RE65" s="630"/>
      <c r="RF65" s="630"/>
      <c r="RG65" s="630"/>
      <c r="RH65" s="630"/>
      <c r="RI65" s="630"/>
      <c r="RJ65" s="630"/>
      <c r="RK65" s="630"/>
      <c r="RL65" s="630"/>
      <c r="RM65" s="630"/>
      <c r="RN65" s="630"/>
      <c r="RO65" s="630"/>
      <c r="RP65" s="630"/>
      <c r="RQ65" s="630"/>
      <c r="RR65" s="630"/>
      <c r="RS65" s="630"/>
      <c r="RT65" s="630"/>
      <c r="RU65" s="630"/>
      <c r="RV65" s="630"/>
      <c r="RW65" s="630"/>
      <c r="RX65" s="630"/>
      <c r="RY65" s="630"/>
      <c r="RZ65" s="630"/>
      <c r="SA65" s="630"/>
      <c r="SB65" s="630"/>
      <c r="SC65" s="630"/>
      <c r="SD65" s="630"/>
      <c r="SE65" s="630"/>
      <c r="SF65" s="630"/>
      <c r="SG65" s="630"/>
      <c r="SH65" s="630"/>
      <c r="SI65" s="630"/>
      <c r="SJ65" s="630"/>
      <c r="SK65" s="630"/>
      <c r="SL65" s="630"/>
      <c r="SM65" s="630"/>
      <c r="SN65" s="630"/>
      <c r="SO65" s="630"/>
      <c r="SP65" s="630"/>
      <c r="SQ65" s="630"/>
      <c r="SR65" s="630"/>
      <c r="SS65" s="630"/>
      <c r="ST65" s="630"/>
      <c r="SU65" s="630"/>
      <c r="SV65" s="630"/>
      <c r="SW65" s="630"/>
      <c r="SX65" s="630"/>
      <c r="SY65" s="630"/>
      <c r="SZ65" s="630"/>
      <c r="TA65" s="630"/>
      <c r="TB65" s="630"/>
      <c r="TC65" s="630"/>
      <c r="TD65" s="630"/>
      <c r="TE65" s="630"/>
      <c r="TF65" s="630"/>
      <c r="TG65" s="630"/>
      <c r="TH65" s="630"/>
      <c r="TI65" s="630"/>
      <c r="TJ65" s="630"/>
      <c r="TK65" s="630"/>
      <c r="TL65" s="630"/>
      <c r="TM65" s="630"/>
      <c r="TN65" s="630"/>
      <c r="TO65" s="630"/>
      <c r="TP65" s="630"/>
      <c r="TQ65" s="630"/>
      <c r="TR65" s="630"/>
      <c r="TS65" s="630"/>
      <c r="TT65" s="630"/>
      <c r="TU65" s="630"/>
      <c r="TV65" s="630"/>
      <c r="TW65" s="630"/>
      <c r="TX65" s="630"/>
      <c r="TY65" s="630"/>
      <c r="TZ65" s="630"/>
      <c r="UA65" s="630"/>
      <c r="UB65" s="630"/>
      <c r="UC65" s="630"/>
      <c r="UD65" s="630"/>
      <c r="UE65" s="630"/>
      <c r="UF65" s="630"/>
      <c r="UG65" s="630"/>
      <c r="UH65" s="630"/>
      <c r="UI65" s="630"/>
      <c r="UJ65" s="630"/>
      <c r="UK65" s="630"/>
      <c r="UL65" s="630"/>
      <c r="UM65" s="630"/>
      <c r="UN65" s="630"/>
      <c r="UO65" s="630"/>
      <c r="UP65" s="630"/>
      <c r="UQ65" s="630"/>
      <c r="UR65" s="630"/>
      <c r="US65" s="630"/>
      <c r="UT65" s="630"/>
      <c r="UU65" s="630"/>
      <c r="UV65" s="630"/>
      <c r="UW65" s="630"/>
      <c r="UX65" s="630"/>
      <c r="UY65" s="630"/>
      <c r="UZ65" s="630"/>
      <c r="VA65" s="630"/>
      <c r="VB65" s="630"/>
      <c r="VC65" s="630"/>
      <c r="VD65" s="630"/>
      <c r="VE65" s="630"/>
      <c r="VF65" s="630"/>
      <c r="VG65" s="630"/>
      <c r="VH65" s="630"/>
      <c r="VI65" s="630"/>
      <c r="VJ65" s="630"/>
      <c r="VK65" s="630"/>
      <c r="VL65" s="630"/>
      <c r="VM65" s="630"/>
      <c r="VN65" s="630"/>
      <c r="VO65" s="630"/>
      <c r="VP65" s="630"/>
      <c r="VQ65" s="630"/>
      <c r="VR65" s="630"/>
      <c r="VS65" s="630"/>
      <c r="VT65" s="630"/>
      <c r="VU65" s="630"/>
      <c r="VV65" s="630"/>
      <c r="VW65" s="630"/>
      <c r="VX65" s="630"/>
      <c r="VY65" s="630"/>
      <c r="VZ65" s="630"/>
      <c r="WA65" s="630"/>
      <c r="WB65" s="630"/>
      <c r="WC65" s="630"/>
      <c r="WD65" s="630"/>
      <c r="WE65" s="630"/>
      <c r="WF65" s="630"/>
      <c r="WG65" s="630"/>
      <c r="WH65" s="630"/>
      <c r="WI65" s="630"/>
      <c r="WJ65" s="630"/>
      <c r="WK65" s="630"/>
      <c r="WL65" s="630"/>
      <c r="WM65" s="630"/>
      <c r="WN65" s="630"/>
      <c r="WO65" s="630"/>
      <c r="WP65" s="630"/>
      <c r="WQ65" s="630"/>
      <c r="WR65" s="630"/>
      <c r="WS65" s="630"/>
      <c r="WT65" s="630"/>
      <c r="WU65" s="630"/>
      <c r="WV65" s="630"/>
      <c r="WW65" s="630"/>
      <c r="WX65" s="630"/>
      <c r="WY65" s="630"/>
      <c r="WZ65" s="630"/>
      <c r="XA65" s="630"/>
      <c r="XB65" s="630"/>
      <c r="XC65" s="630"/>
      <c r="XD65" s="630"/>
      <c r="XE65" s="630"/>
      <c r="XF65" s="630"/>
      <c r="XG65" s="630"/>
      <c r="XH65" s="630"/>
      <c r="XI65" s="630"/>
      <c r="XJ65" s="630"/>
      <c r="XK65" s="630"/>
      <c r="XL65" s="630"/>
      <c r="XM65" s="630"/>
      <c r="XN65" s="630"/>
      <c r="XO65" s="630"/>
      <c r="XP65" s="630"/>
      <c r="XQ65" s="630"/>
      <c r="XR65" s="630"/>
      <c r="XS65" s="630"/>
      <c r="XT65" s="630"/>
      <c r="XU65" s="630"/>
      <c r="XV65" s="630"/>
      <c r="XW65" s="630"/>
      <c r="XX65" s="630"/>
      <c r="XY65" s="630"/>
      <c r="XZ65" s="630"/>
      <c r="YA65" s="630"/>
      <c r="YB65" s="630"/>
      <c r="YC65" s="630"/>
      <c r="YD65" s="630"/>
      <c r="YE65" s="630"/>
      <c r="YF65" s="630"/>
      <c r="YG65" s="630"/>
      <c r="YH65" s="630"/>
      <c r="YI65" s="630"/>
      <c r="YJ65" s="630"/>
      <c r="YK65" s="630"/>
      <c r="YL65" s="630"/>
      <c r="YM65" s="630"/>
      <c r="YN65" s="630"/>
      <c r="YO65" s="630"/>
      <c r="YP65" s="630"/>
      <c r="YQ65" s="630"/>
      <c r="YR65" s="630"/>
      <c r="YS65" s="630"/>
      <c r="YT65" s="630"/>
      <c r="YU65" s="630"/>
      <c r="YV65" s="630"/>
      <c r="YW65" s="630"/>
      <c r="YX65" s="630"/>
      <c r="YY65" s="630"/>
      <c r="YZ65" s="630"/>
      <c r="ZA65" s="630"/>
      <c r="ZB65" s="630"/>
      <c r="ZC65" s="630"/>
      <c r="ZD65" s="630"/>
      <c r="ZE65" s="630"/>
      <c r="ZF65" s="630"/>
      <c r="ZG65" s="630"/>
      <c r="ZH65" s="630"/>
      <c r="ZI65" s="630"/>
      <c r="ZJ65" s="630"/>
      <c r="ZK65" s="630"/>
      <c r="ZL65" s="630"/>
      <c r="ZM65" s="630"/>
      <c r="ZN65" s="630"/>
      <c r="ZO65" s="630"/>
      <c r="ZP65" s="630"/>
      <c r="ZQ65" s="630"/>
      <c r="ZR65" s="630"/>
      <c r="ZS65" s="630"/>
      <c r="ZT65" s="630"/>
      <c r="ZU65" s="630"/>
      <c r="ZV65" s="630"/>
      <c r="ZW65" s="630"/>
      <c r="ZX65" s="630"/>
      <c r="ZY65" s="630"/>
      <c r="ZZ65" s="630"/>
      <c r="AAA65" s="630"/>
      <c r="AAB65" s="630"/>
      <c r="AAC65" s="630"/>
      <c r="AAD65" s="630"/>
      <c r="AAE65" s="630"/>
      <c r="AAF65" s="630"/>
      <c r="AAG65" s="630"/>
      <c r="AAH65" s="630"/>
      <c r="AAI65" s="630"/>
      <c r="AAJ65" s="630"/>
      <c r="AAK65" s="630"/>
      <c r="AAL65" s="630"/>
      <c r="AAM65" s="630"/>
      <c r="AAN65" s="630"/>
      <c r="AAO65" s="630"/>
      <c r="AAP65" s="630"/>
      <c r="AAQ65" s="630"/>
      <c r="AAR65" s="630"/>
      <c r="AAS65" s="630"/>
      <c r="AAT65" s="630"/>
      <c r="AAU65" s="630"/>
      <c r="AAV65" s="630"/>
      <c r="AAW65" s="630"/>
      <c r="AAX65" s="630"/>
      <c r="AAY65" s="630"/>
      <c r="AAZ65" s="630"/>
      <c r="ABA65" s="630"/>
      <c r="ABB65" s="630"/>
      <c r="ABC65" s="630"/>
      <c r="ABD65" s="630"/>
      <c r="ABE65" s="630"/>
      <c r="ABF65" s="630"/>
      <c r="ABG65" s="630"/>
      <c r="ABH65" s="630"/>
      <c r="ABI65" s="630"/>
      <c r="ABJ65" s="630"/>
      <c r="ABK65" s="630"/>
      <c r="ABL65" s="630"/>
      <c r="ABM65" s="630"/>
      <c r="ABN65" s="630"/>
      <c r="ABO65" s="630"/>
      <c r="ABP65" s="630"/>
      <c r="ABQ65" s="630"/>
      <c r="ABR65" s="630"/>
      <c r="ABS65" s="630"/>
      <c r="ABT65" s="630"/>
      <c r="ABU65" s="630"/>
      <c r="ABV65" s="630"/>
      <c r="ABW65" s="630"/>
      <c r="ABX65" s="630"/>
      <c r="ABY65" s="630"/>
      <c r="ABZ65" s="630"/>
      <c r="ACA65" s="630"/>
      <c r="ACB65" s="630"/>
      <c r="ACC65" s="630"/>
      <c r="ACD65" s="630"/>
      <c r="ACE65" s="630"/>
      <c r="ACF65" s="630"/>
      <c r="ACG65" s="630"/>
      <c r="ACH65" s="630"/>
      <c r="ACI65" s="630"/>
      <c r="ACJ65" s="630"/>
      <c r="ACK65" s="630"/>
      <c r="ACL65" s="630"/>
      <c r="ACM65" s="630"/>
      <c r="ACN65" s="630"/>
      <c r="ACO65" s="630"/>
      <c r="ACP65" s="630"/>
      <c r="ACQ65" s="630"/>
      <c r="ACR65" s="630"/>
      <c r="ACS65" s="630"/>
      <c r="ACT65" s="630"/>
      <c r="ACU65" s="630"/>
      <c r="ACV65" s="630"/>
      <c r="ACW65" s="630"/>
      <c r="ACX65" s="630"/>
      <c r="ACY65" s="630"/>
      <c r="ACZ65" s="630"/>
      <c r="ADA65" s="630"/>
      <c r="ADB65" s="630"/>
      <c r="ADC65" s="630"/>
      <c r="ADD65" s="630"/>
      <c r="ADE65" s="630"/>
      <c r="ADF65" s="630"/>
      <c r="ADG65" s="630"/>
      <c r="ADH65" s="630"/>
      <c r="ADI65" s="630"/>
      <c r="ADJ65" s="630"/>
      <c r="ADK65" s="630"/>
      <c r="ADL65" s="630"/>
      <c r="ADM65" s="630"/>
      <c r="ADN65" s="630"/>
      <c r="ADO65" s="630"/>
      <c r="ADP65" s="630"/>
      <c r="ADQ65" s="630"/>
      <c r="ADR65" s="630"/>
      <c r="ADS65" s="630"/>
      <c r="ADT65" s="630"/>
      <c r="ADU65" s="630"/>
      <c r="ADV65" s="630"/>
      <c r="ADW65" s="630"/>
      <c r="ADX65" s="630"/>
      <c r="ADY65" s="630"/>
      <c r="ADZ65" s="630"/>
      <c r="AEA65" s="630"/>
      <c r="AEB65" s="630"/>
      <c r="AEC65" s="630"/>
      <c r="AED65" s="630"/>
      <c r="AEE65" s="630"/>
      <c r="AEF65" s="630"/>
      <c r="AEG65" s="630"/>
      <c r="AEH65" s="630"/>
      <c r="AEI65" s="630"/>
      <c r="AEJ65" s="630"/>
      <c r="AEK65" s="630"/>
      <c r="AEL65" s="630"/>
      <c r="AEM65" s="630"/>
      <c r="AEN65" s="630"/>
      <c r="AEO65" s="630"/>
      <c r="AEP65" s="630"/>
      <c r="AEQ65" s="630"/>
      <c r="AER65" s="630"/>
      <c r="AES65" s="630"/>
      <c r="AET65" s="630"/>
      <c r="AEU65" s="630"/>
      <c r="AEV65" s="630"/>
      <c r="AEW65" s="630"/>
      <c r="AEX65" s="630"/>
      <c r="AEY65" s="630"/>
      <c r="AEZ65" s="630"/>
      <c r="AFA65" s="630"/>
      <c r="AFB65" s="630"/>
      <c r="AFC65" s="630"/>
      <c r="AFD65" s="630"/>
      <c r="AFE65" s="630"/>
      <c r="AFF65" s="630"/>
      <c r="AFG65" s="630"/>
      <c r="AFH65" s="630"/>
      <c r="AFI65" s="630"/>
      <c r="AFJ65" s="630"/>
      <c r="AFK65" s="630"/>
      <c r="AFL65" s="630"/>
      <c r="AFM65" s="630"/>
      <c r="AFN65" s="630"/>
      <c r="AFO65" s="630"/>
      <c r="AFP65" s="630"/>
      <c r="AFQ65" s="630"/>
      <c r="AFR65" s="630"/>
      <c r="AFS65" s="630"/>
      <c r="AFT65" s="630"/>
      <c r="AFU65" s="630"/>
      <c r="AFV65" s="630"/>
      <c r="AFW65" s="630"/>
      <c r="AFX65" s="630"/>
      <c r="AFY65" s="630"/>
      <c r="AFZ65" s="630"/>
      <c r="AGA65" s="630"/>
      <c r="AGB65" s="630"/>
      <c r="AGC65" s="630"/>
      <c r="AGD65" s="630"/>
      <c r="AGE65" s="630"/>
      <c r="AGF65" s="630"/>
      <c r="AGG65" s="630"/>
      <c r="AGH65" s="630"/>
      <c r="AGI65" s="630"/>
      <c r="AGJ65" s="630"/>
      <c r="AGK65" s="630"/>
      <c r="AGL65" s="630"/>
      <c r="AGM65" s="630"/>
      <c r="AGN65" s="630"/>
      <c r="AGO65" s="630"/>
      <c r="AGP65" s="630"/>
      <c r="AGQ65" s="630"/>
      <c r="AGR65" s="630"/>
      <c r="AGS65" s="630"/>
      <c r="AGT65" s="630"/>
      <c r="AGU65" s="630"/>
      <c r="AGV65" s="630"/>
      <c r="AGW65" s="630"/>
      <c r="AGX65" s="630"/>
      <c r="AGY65" s="630"/>
      <c r="AGZ65" s="630"/>
      <c r="AHA65" s="630"/>
      <c r="AHB65" s="630"/>
      <c r="AHC65" s="630"/>
      <c r="AHD65" s="630"/>
      <c r="AHE65" s="630"/>
      <c r="AHF65" s="630"/>
      <c r="AHG65" s="630"/>
      <c r="AHH65" s="630"/>
      <c r="AHI65" s="630"/>
      <c r="AHJ65" s="630"/>
      <c r="AHK65" s="630"/>
      <c r="AHL65" s="630"/>
      <c r="AHM65" s="630"/>
      <c r="AHN65" s="630"/>
      <c r="AHO65" s="630"/>
      <c r="AHP65" s="630"/>
      <c r="AHQ65" s="630"/>
      <c r="AHR65" s="630"/>
      <c r="AHS65" s="630"/>
      <c r="AHT65" s="630"/>
      <c r="AHU65" s="630"/>
      <c r="AHV65" s="630"/>
      <c r="AHW65" s="630"/>
      <c r="AHX65" s="630"/>
      <c r="AHY65" s="630"/>
      <c r="AHZ65" s="630"/>
      <c r="AIA65" s="630"/>
      <c r="AIB65" s="630"/>
      <c r="AIC65" s="630"/>
      <c r="AID65" s="630"/>
      <c r="AIE65" s="630"/>
      <c r="AIF65" s="630"/>
      <c r="AIG65" s="630"/>
      <c r="AIH65" s="630"/>
      <c r="AII65" s="630"/>
      <c r="AIJ65" s="630"/>
      <c r="AIK65" s="630"/>
      <c r="AIL65" s="630"/>
      <c r="AIM65" s="630"/>
      <c r="AIN65" s="630"/>
      <c r="AIO65" s="630"/>
      <c r="AIP65" s="630"/>
      <c r="AIQ65" s="630"/>
      <c r="AIR65" s="630"/>
      <c r="AIS65" s="630"/>
      <c r="AIT65" s="630"/>
      <c r="AIU65" s="630"/>
      <c r="AIV65" s="630"/>
      <c r="AIW65" s="630"/>
      <c r="AIX65" s="630"/>
      <c r="AIY65" s="630"/>
      <c r="AIZ65" s="630"/>
      <c r="AJA65" s="630"/>
      <c r="AJB65" s="630"/>
      <c r="AJC65" s="630"/>
      <c r="AJD65" s="630"/>
      <c r="AJE65" s="630"/>
      <c r="AJF65" s="630"/>
      <c r="AJG65" s="630"/>
      <c r="AJH65" s="630"/>
      <c r="AJI65" s="630"/>
      <c r="AJJ65" s="630"/>
      <c r="AJK65" s="630"/>
      <c r="AJL65" s="630"/>
      <c r="AJM65" s="630"/>
      <c r="AJN65" s="630"/>
      <c r="AJO65" s="630"/>
      <c r="AJP65" s="630"/>
      <c r="AJQ65" s="630"/>
      <c r="AJR65" s="630"/>
      <c r="AJS65" s="630"/>
      <c r="AJT65" s="630"/>
      <c r="AJU65" s="630"/>
      <c r="AJV65" s="630"/>
      <c r="AJW65" s="630"/>
      <c r="AJX65" s="630"/>
      <c r="AJY65" s="630"/>
      <c r="AJZ65" s="630"/>
      <c r="AKA65" s="630"/>
      <c r="AKB65" s="630"/>
      <c r="AKC65" s="630"/>
      <c r="AKD65" s="630"/>
      <c r="AKE65" s="630"/>
      <c r="AKF65" s="630"/>
      <c r="AKG65" s="630"/>
      <c r="AKH65" s="630"/>
      <c r="AKI65" s="630"/>
      <c r="AKJ65" s="630"/>
      <c r="AKK65" s="630"/>
      <c r="AKL65" s="630"/>
      <c r="AKM65" s="630"/>
      <c r="AKN65" s="630"/>
      <c r="AKO65" s="630"/>
      <c r="AKP65" s="630"/>
      <c r="AKQ65" s="630"/>
      <c r="AKR65" s="630"/>
      <c r="AKS65" s="630"/>
      <c r="AKT65" s="630"/>
      <c r="AKU65" s="630"/>
      <c r="AKV65" s="630"/>
      <c r="AKW65" s="630"/>
      <c r="AKX65" s="630"/>
      <c r="AKY65" s="630"/>
      <c r="AKZ65" s="630"/>
      <c r="ALA65" s="630"/>
      <c r="ALB65" s="630"/>
      <c r="ALC65" s="630"/>
      <c r="ALD65" s="630"/>
      <c r="ALE65" s="630"/>
      <c r="ALF65" s="630"/>
      <c r="ALG65" s="630"/>
      <c r="ALH65" s="630"/>
      <c r="ALI65" s="630"/>
      <c r="ALJ65" s="630"/>
      <c r="ALK65" s="630"/>
      <c r="ALL65" s="630"/>
      <c r="ALM65" s="630"/>
      <c r="ALN65" s="630"/>
      <c r="ALO65" s="630"/>
    </row>
    <row r="66" s="634" customFormat="true" ht="15.75" hidden="true" customHeight="false" outlineLevel="0" collapsed="false">
      <c r="A66" s="630"/>
      <c r="B66" s="635"/>
      <c r="C66" s="632"/>
      <c r="D66" s="632"/>
      <c r="E66" s="632"/>
      <c r="F66" s="633" t="n">
        <v>0</v>
      </c>
      <c r="G66" s="633" t="n">
        <v>0</v>
      </c>
      <c r="H66" s="633" t="n">
        <v>0</v>
      </c>
      <c r="I66" s="633" t="n">
        <v>0</v>
      </c>
      <c r="J66" s="632"/>
      <c r="K66" s="632"/>
      <c r="L66" s="632"/>
      <c r="M66" s="632"/>
      <c r="N66" s="633" t="n">
        <v>0</v>
      </c>
      <c r="O66" s="633" t="n">
        <v>0</v>
      </c>
      <c r="P66" s="633" t="n">
        <v>0</v>
      </c>
      <c r="Q66" s="633" t="n">
        <v>0</v>
      </c>
      <c r="R66" s="632"/>
      <c r="S66" s="632"/>
      <c r="T66" s="632"/>
      <c r="U66" s="633" t="n">
        <v>0</v>
      </c>
      <c r="V66" s="633" t="n">
        <v>0</v>
      </c>
      <c r="W66" s="633" t="n">
        <v>0</v>
      </c>
      <c r="X66" s="633" t="n">
        <v>0</v>
      </c>
      <c r="Y66" s="633" t="n">
        <v>0</v>
      </c>
      <c r="Z66" s="633" t="n">
        <v>0</v>
      </c>
      <c r="AA66" s="633" t="n">
        <v>0</v>
      </c>
      <c r="AB66" s="633" t="n">
        <v>0</v>
      </c>
      <c r="AC66" s="633" t="n">
        <v>0</v>
      </c>
      <c r="AD66" s="633" t="n">
        <v>0</v>
      </c>
      <c r="AE66" s="633" t="n">
        <v>0</v>
      </c>
      <c r="AF66" s="633" t="n">
        <v>0</v>
      </c>
      <c r="AG66" s="633" t="n">
        <v>0</v>
      </c>
      <c r="AH66" s="633" t="n">
        <v>0</v>
      </c>
      <c r="AI66" s="633" t="n">
        <v>0</v>
      </c>
      <c r="AJ66" s="633" t="n">
        <v>0</v>
      </c>
      <c r="AK66" s="633" t="n">
        <v>0</v>
      </c>
      <c r="AL66" s="633" t="n">
        <v>0</v>
      </c>
      <c r="AM66" s="633" t="n">
        <v>0</v>
      </c>
      <c r="AN66" s="633" t="n">
        <v>0</v>
      </c>
      <c r="AO66" s="630"/>
      <c r="AP66" s="630"/>
      <c r="AQ66" s="630"/>
      <c r="AR66" s="630"/>
      <c r="AS66" s="630"/>
      <c r="AT66" s="630"/>
      <c r="AU66" s="630"/>
      <c r="AV66" s="630"/>
      <c r="AW66" s="630"/>
      <c r="AX66" s="630"/>
      <c r="AY66" s="630"/>
      <c r="AZ66" s="630"/>
      <c r="BA66" s="630"/>
      <c r="BB66" s="630"/>
      <c r="BC66" s="630"/>
      <c r="BD66" s="630"/>
      <c r="BE66" s="630"/>
      <c r="BF66" s="630"/>
      <c r="BG66" s="630"/>
      <c r="BH66" s="630"/>
      <c r="BI66" s="630"/>
      <c r="BJ66" s="630"/>
      <c r="BK66" s="630"/>
      <c r="BL66" s="630"/>
      <c r="BM66" s="630"/>
      <c r="BN66" s="630"/>
      <c r="BO66" s="630"/>
      <c r="BP66" s="630"/>
      <c r="BQ66" s="630"/>
      <c r="BR66" s="630"/>
      <c r="BS66" s="630"/>
      <c r="BT66" s="630"/>
      <c r="BU66" s="630"/>
      <c r="BV66" s="630"/>
      <c r="BW66" s="630"/>
      <c r="BX66" s="630"/>
      <c r="BY66" s="630"/>
      <c r="BZ66" s="630"/>
      <c r="CA66" s="630"/>
      <c r="CB66" s="630"/>
      <c r="CC66" s="630"/>
      <c r="CD66" s="630"/>
      <c r="CE66" s="630"/>
      <c r="CF66" s="630"/>
      <c r="CG66" s="630"/>
      <c r="CH66" s="630"/>
      <c r="CI66" s="630"/>
      <c r="CJ66" s="630"/>
      <c r="CK66" s="630"/>
      <c r="CL66" s="630"/>
      <c r="CM66" s="630"/>
      <c r="CN66" s="630"/>
      <c r="CO66" s="630"/>
      <c r="CP66" s="630"/>
      <c r="CQ66" s="630"/>
      <c r="CR66" s="630"/>
      <c r="CS66" s="630"/>
      <c r="CT66" s="630"/>
      <c r="CU66" s="630"/>
      <c r="CV66" s="630"/>
      <c r="CW66" s="630"/>
      <c r="CX66" s="630"/>
      <c r="CY66" s="630"/>
      <c r="CZ66" s="630"/>
      <c r="DA66" s="630"/>
      <c r="DB66" s="630"/>
      <c r="DC66" s="630"/>
      <c r="DD66" s="630"/>
      <c r="DE66" s="630"/>
      <c r="DF66" s="630"/>
      <c r="DG66" s="630"/>
      <c r="DH66" s="630"/>
      <c r="DI66" s="630"/>
      <c r="DJ66" s="630"/>
      <c r="DK66" s="630"/>
      <c r="DL66" s="630"/>
      <c r="DM66" s="630"/>
      <c r="DN66" s="630"/>
      <c r="DO66" s="630"/>
      <c r="DP66" s="630"/>
      <c r="DQ66" s="630"/>
      <c r="DR66" s="630"/>
      <c r="DS66" s="630"/>
      <c r="DT66" s="630"/>
      <c r="DU66" s="630"/>
      <c r="DV66" s="630"/>
      <c r="DW66" s="630"/>
      <c r="DX66" s="630"/>
      <c r="DY66" s="630"/>
      <c r="DZ66" s="630"/>
      <c r="EA66" s="630"/>
      <c r="EB66" s="630"/>
      <c r="EC66" s="630"/>
      <c r="ED66" s="630"/>
      <c r="EE66" s="630"/>
      <c r="EF66" s="630"/>
      <c r="EG66" s="630"/>
      <c r="EH66" s="630"/>
      <c r="EI66" s="630"/>
      <c r="EJ66" s="630"/>
      <c r="EK66" s="630"/>
      <c r="EL66" s="630"/>
      <c r="EM66" s="630"/>
      <c r="EN66" s="630"/>
      <c r="EO66" s="630"/>
      <c r="EP66" s="630"/>
      <c r="EQ66" s="630"/>
      <c r="ER66" s="630"/>
      <c r="ES66" s="630"/>
      <c r="ET66" s="630"/>
      <c r="EU66" s="630"/>
      <c r="EV66" s="630"/>
      <c r="EW66" s="630"/>
      <c r="EX66" s="630"/>
      <c r="EY66" s="630"/>
      <c r="EZ66" s="630"/>
      <c r="FA66" s="630"/>
      <c r="FB66" s="630"/>
      <c r="FC66" s="630"/>
      <c r="FD66" s="630"/>
      <c r="FE66" s="630"/>
      <c r="FF66" s="630"/>
      <c r="FG66" s="630"/>
      <c r="FH66" s="630"/>
      <c r="FI66" s="630"/>
      <c r="FJ66" s="630"/>
      <c r="FK66" s="630"/>
      <c r="FL66" s="630"/>
      <c r="FM66" s="630"/>
      <c r="FN66" s="630"/>
      <c r="FO66" s="630"/>
      <c r="FP66" s="630"/>
      <c r="FQ66" s="630"/>
      <c r="FR66" s="630"/>
      <c r="FS66" s="630"/>
      <c r="FT66" s="630"/>
      <c r="FU66" s="630"/>
      <c r="FV66" s="630"/>
      <c r="FW66" s="630"/>
      <c r="FX66" s="630"/>
      <c r="FY66" s="630"/>
      <c r="FZ66" s="630"/>
      <c r="GA66" s="630"/>
      <c r="GB66" s="630"/>
      <c r="GC66" s="630"/>
      <c r="GD66" s="630"/>
      <c r="GE66" s="630"/>
      <c r="GF66" s="630"/>
      <c r="GG66" s="630"/>
      <c r="GH66" s="630"/>
      <c r="GI66" s="630"/>
      <c r="GJ66" s="630"/>
      <c r="GK66" s="630"/>
      <c r="GL66" s="630"/>
      <c r="GM66" s="630"/>
      <c r="GN66" s="630"/>
      <c r="GO66" s="630"/>
      <c r="GP66" s="630"/>
      <c r="GQ66" s="630"/>
      <c r="GR66" s="630"/>
      <c r="GS66" s="630"/>
      <c r="GT66" s="630"/>
      <c r="GU66" s="630"/>
      <c r="GV66" s="630"/>
      <c r="GW66" s="630"/>
      <c r="GX66" s="630"/>
      <c r="GY66" s="630"/>
      <c r="GZ66" s="630"/>
      <c r="HA66" s="630"/>
      <c r="HB66" s="630"/>
      <c r="HC66" s="630"/>
      <c r="HD66" s="630"/>
      <c r="HE66" s="630"/>
      <c r="HF66" s="630"/>
      <c r="HG66" s="630"/>
      <c r="HH66" s="630"/>
      <c r="HI66" s="630"/>
      <c r="HJ66" s="630"/>
      <c r="HK66" s="630"/>
      <c r="HL66" s="630"/>
      <c r="HM66" s="630"/>
      <c r="HN66" s="630"/>
      <c r="HO66" s="630"/>
      <c r="HP66" s="630"/>
      <c r="HQ66" s="630"/>
      <c r="HR66" s="630"/>
      <c r="HS66" s="630"/>
      <c r="HT66" s="630"/>
      <c r="HU66" s="630"/>
      <c r="HV66" s="630"/>
      <c r="HW66" s="630"/>
      <c r="HX66" s="630"/>
      <c r="HY66" s="630"/>
      <c r="HZ66" s="630"/>
      <c r="IA66" s="630"/>
      <c r="IB66" s="630"/>
      <c r="IC66" s="630"/>
      <c r="ID66" s="630"/>
      <c r="IE66" s="630"/>
      <c r="IF66" s="630"/>
      <c r="IG66" s="630"/>
      <c r="IH66" s="630"/>
      <c r="II66" s="630"/>
      <c r="IJ66" s="630"/>
      <c r="IK66" s="630"/>
      <c r="IL66" s="630"/>
      <c r="IM66" s="630"/>
      <c r="IN66" s="630"/>
      <c r="IO66" s="630"/>
      <c r="IP66" s="630"/>
      <c r="IQ66" s="630"/>
      <c r="IR66" s="630"/>
      <c r="IS66" s="630"/>
      <c r="IT66" s="630"/>
      <c r="IU66" s="630"/>
      <c r="IV66" s="630"/>
      <c r="IW66" s="630"/>
      <c r="IX66" s="630"/>
      <c r="IY66" s="630"/>
      <c r="IZ66" s="630"/>
      <c r="JA66" s="630"/>
      <c r="JB66" s="630"/>
      <c r="JC66" s="630"/>
      <c r="JD66" s="630"/>
      <c r="JE66" s="630"/>
      <c r="JF66" s="630"/>
      <c r="JG66" s="630"/>
      <c r="JH66" s="630"/>
      <c r="JI66" s="630"/>
      <c r="JJ66" s="630"/>
      <c r="JK66" s="630"/>
      <c r="JL66" s="630"/>
      <c r="JM66" s="630"/>
      <c r="JN66" s="630"/>
      <c r="JO66" s="630"/>
      <c r="JP66" s="630"/>
      <c r="JQ66" s="630"/>
      <c r="JR66" s="630"/>
      <c r="JS66" s="630"/>
      <c r="JT66" s="630"/>
      <c r="JU66" s="630"/>
      <c r="JV66" s="630"/>
      <c r="JW66" s="630"/>
      <c r="JX66" s="630"/>
      <c r="JY66" s="630"/>
      <c r="JZ66" s="630"/>
      <c r="KA66" s="630"/>
      <c r="KB66" s="630"/>
      <c r="KC66" s="630"/>
      <c r="KD66" s="630"/>
      <c r="KE66" s="630"/>
      <c r="KF66" s="630"/>
      <c r="KG66" s="630"/>
      <c r="KH66" s="630"/>
      <c r="KI66" s="630"/>
      <c r="KJ66" s="630"/>
      <c r="KK66" s="630"/>
      <c r="KL66" s="630"/>
      <c r="KM66" s="630"/>
      <c r="KN66" s="630"/>
      <c r="KO66" s="630"/>
      <c r="KP66" s="630"/>
      <c r="KQ66" s="630"/>
      <c r="KR66" s="630"/>
      <c r="KS66" s="630"/>
      <c r="KT66" s="630"/>
      <c r="KU66" s="630"/>
      <c r="KV66" s="630"/>
      <c r="KW66" s="630"/>
      <c r="KX66" s="630"/>
      <c r="KY66" s="630"/>
      <c r="KZ66" s="630"/>
      <c r="LA66" s="630"/>
      <c r="LB66" s="630"/>
      <c r="LC66" s="630"/>
      <c r="LD66" s="630"/>
      <c r="LE66" s="630"/>
      <c r="LF66" s="630"/>
      <c r="LG66" s="630"/>
      <c r="LH66" s="630"/>
      <c r="LI66" s="630"/>
      <c r="LJ66" s="630"/>
      <c r="LK66" s="630"/>
      <c r="LL66" s="630"/>
      <c r="LM66" s="630"/>
      <c r="LN66" s="630"/>
      <c r="LO66" s="630"/>
      <c r="LP66" s="630"/>
      <c r="LQ66" s="630"/>
      <c r="LR66" s="630"/>
      <c r="LS66" s="630"/>
      <c r="LT66" s="630"/>
      <c r="LU66" s="630"/>
      <c r="LV66" s="630"/>
      <c r="LW66" s="630"/>
      <c r="LX66" s="630"/>
      <c r="LY66" s="630"/>
      <c r="LZ66" s="630"/>
      <c r="MA66" s="630"/>
      <c r="MB66" s="630"/>
      <c r="MC66" s="630"/>
      <c r="MD66" s="630"/>
      <c r="ME66" s="630"/>
      <c r="MF66" s="630"/>
      <c r="MG66" s="630"/>
      <c r="MH66" s="630"/>
      <c r="MI66" s="630"/>
      <c r="MJ66" s="630"/>
      <c r="MK66" s="630"/>
      <c r="ML66" s="630"/>
      <c r="MM66" s="630"/>
      <c r="MN66" s="630"/>
      <c r="MO66" s="630"/>
      <c r="MP66" s="630"/>
      <c r="MQ66" s="630"/>
      <c r="MR66" s="630"/>
      <c r="MS66" s="630"/>
      <c r="MT66" s="630"/>
      <c r="MU66" s="630"/>
      <c r="MV66" s="630"/>
      <c r="MW66" s="630"/>
      <c r="MX66" s="630"/>
      <c r="MY66" s="630"/>
      <c r="MZ66" s="630"/>
      <c r="NA66" s="630"/>
      <c r="NB66" s="630"/>
      <c r="NC66" s="630"/>
      <c r="ND66" s="630"/>
      <c r="NE66" s="630"/>
      <c r="NF66" s="630"/>
      <c r="NG66" s="630"/>
      <c r="NH66" s="630"/>
      <c r="NI66" s="630"/>
      <c r="NJ66" s="630"/>
      <c r="NK66" s="630"/>
      <c r="NL66" s="630"/>
      <c r="NM66" s="630"/>
      <c r="NN66" s="630"/>
      <c r="NO66" s="630"/>
      <c r="NP66" s="630"/>
      <c r="NQ66" s="630"/>
      <c r="NR66" s="630"/>
      <c r="NS66" s="630"/>
      <c r="NT66" s="630"/>
      <c r="NU66" s="630"/>
      <c r="NV66" s="630"/>
      <c r="NW66" s="630"/>
      <c r="NX66" s="630"/>
      <c r="NY66" s="630"/>
      <c r="NZ66" s="630"/>
      <c r="OA66" s="630"/>
      <c r="OB66" s="630"/>
      <c r="OC66" s="630"/>
      <c r="OD66" s="630"/>
      <c r="OE66" s="630"/>
      <c r="OF66" s="630"/>
      <c r="OG66" s="630"/>
      <c r="OH66" s="630"/>
      <c r="OI66" s="630"/>
      <c r="OJ66" s="630"/>
      <c r="OK66" s="630"/>
      <c r="OL66" s="630"/>
      <c r="OM66" s="630"/>
      <c r="ON66" s="630"/>
      <c r="OO66" s="630"/>
      <c r="OP66" s="630"/>
      <c r="OQ66" s="630"/>
      <c r="OR66" s="630"/>
      <c r="OS66" s="630"/>
      <c r="OT66" s="630"/>
      <c r="OU66" s="630"/>
      <c r="OV66" s="630"/>
      <c r="OW66" s="630"/>
      <c r="OX66" s="630"/>
      <c r="OY66" s="630"/>
      <c r="OZ66" s="630"/>
      <c r="PA66" s="630"/>
      <c r="PB66" s="630"/>
      <c r="PC66" s="630"/>
      <c r="PD66" s="630"/>
      <c r="PE66" s="630"/>
      <c r="PF66" s="630"/>
      <c r="PG66" s="630"/>
      <c r="PH66" s="630"/>
      <c r="PI66" s="630"/>
      <c r="PJ66" s="630"/>
      <c r="PK66" s="630"/>
      <c r="PL66" s="630"/>
      <c r="PM66" s="630"/>
      <c r="PN66" s="630"/>
      <c r="PO66" s="630"/>
      <c r="PP66" s="630"/>
      <c r="PQ66" s="630"/>
      <c r="PR66" s="630"/>
      <c r="PS66" s="630"/>
      <c r="PT66" s="630"/>
      <c r="PU66" s="630"/>
      <c r="PV66" s="630"/>
      <c r="PW66" s="630"/>
      <c r="PX66" s="630"/>
      <c r="PY66" s="630"/>
      <c r="PZ66" s="630"/>
      <c r="QA66" s="630"/>
      <c r="QB66" s="630"/>
      <c r="QC66" s="630"/>
      <c r="QD66" s="630"/>
      <c r="QE66" s="630"/>
      <c r="QF66" s="630"/>
      <c r="QG66" s="630"/>
      <c r="QH66" s="630"/>
      <c r="QI66" s="630"/>
      <c r="QJ66" s="630"/>
      <c r="QK66" s="630"/>
      <c r="QL66" s="630"/>
      <c r="QM66" s="630"/>
      <c r="QN66" s="630"/>
      <c r="QO66" s="630"/>
      <c r="QP66" s="630"/>
      <c r="QQ66" s="630"/>
      <c r="QR66" s="630"/>
      <c r="QS66" s="630"/>
      <c r="QT66" s="630"/>
      <c r="QU66" s="630"/>
      <c r="QV66" s="630"/>
      <c r="QW66" s="630"/>
      <c r="QX66" s="630"/>
      <c r="QY66" s="630"/>
      <c r="QZ66" s="630"/>
      <c r="RA66" s="630"/>
      <c r="RB66" s="630"/>
      <c r="RC66" s="630"/>
      <c r="RD66" s="630"/>
      <c r="RE66" s="630"/>
      <c r="RF66" s="630"/>
      <c r="RG66" s="630"/>
      <c r="RH66" s="630"/>
      <c r="RI66" s="630"/>
      <c r="RJ66" s="630"/>
      <c r="RK66" s="630"/>
      <c r="RL66" s="630"/>
      <c r="RM66" s="630"/>
      <c r="RN66" s="630"/>
      <c r="RO66" s="630"/>
      <c r="RP66" s="630"/>
      <c r="RQ66" s="630"/>
      <c r="RR66" s="630"/>
      <c r="RS66" s="630"/>
      <c r="RT66" s="630"/>
      <c r="RU66" s="630"/>
      <c r="RV66" s="630"/>
      <c r="RW66" s="630"/>
      <c r="RX66" s="630"/>
      <c r="RY66" s="630"/>
      <c r="RZ66" s="630"/>
      <c r="SA66" s="630"/>
      <c r="SB66" s="630"/>
      <c r="SC66" s="630"/>
      <c r="SD66" s="630"/>
      <c r="SE66" s="630"/>
      <c r="SF66" s="630"/>
      <c r="SG66" s="630"/>
      <c r="SH66" s="630"/>
      <c r="SI66" s="630"/>
      <c r="SJ66" s="630"/>
      <c r="SK66" s="630"/>
      <c r="SL66" s="630"/>
      <c r="SM66" s="630"/>
      <c r="SN66" s="630"/>
      <c r="SO66" s="630"/>
      <c r="SP66" s="630"/>
      <c r="SQ66" s="630"/>
      <c r="SR66" s="630"/>
      <c r="SS66" s="630"/>
      <c r="ST66" s="630"/>
      <c r="SU66" s="630"/>
      <c r="SV66" s="630"/>
      <c r="SW66" s="630"/>
      <c r="SX66" s="630"/>
      <c r="SY66" s="630"/>
      <c r="SZ66" s="630"/>
      <c r="TA66" s="630"/>
      <c r="TB66" s="630"/>
      <c r="TC66" s="630"/>
      <c r="TD66" s="630"/>
      <c r="TE66" s="630"/>
      <c r="TF66" s="630"/>
      <c r="TG66" s="630"/>
      <c r="TH66" s="630"/>
      <c r="TI66" s="630"/>
      <c r="TJ66" s="630"/>
      <c r="TK66" s="630"/>
      <c r="TL66" s="630"/>
      <c r="TM66" s="630"/>
      <c r="TN66" s="630"/>
      <c r="TO66" s="630"/>
      <c r="TP66" s="630"/>
      <c r="TQ66" s="630"/>
      <c r="TR66" s="630"/>
      <c r="TS66" s="630"/>
      <c r="TT66" s="630"/>
      <c r="TU66" s="630"/>
      <c r="TV66" s="630"/>
      <c r="TW66" s="630"/>
      <c r="TX66" s="630"/>
      <c r="TY66" s="630"/>
      <c r="TZ66" s="630"/>
      <c r="UA66" s="630"/>
      <c r="UB66" s="630"/>
      <c r="UC66" s="630"/>
      <c r="UD66" s="630"/>
      <c r="UE66" s="630"/>
      <c r="UF66" s="630"/>
      <c r="UG66" s="630"/>
      <c r="UH66" s="630"/>
      <c r="UI66" s="630"/>
      <c r="UJ66" s="630"/>
      <c r="UK66" s="630"/>
      <c r="UL66" s="630"/>
      <c r="UM66" s="630"/>
      <c r="UN66" s="630"/>
      <c r="UO66" s="630"/>
      <c r="UP66" s="630"/>
      <c r="UQ66" s="630"/>
      <c r="UR66" s="630"/>
      <c r="US66" s="630"/>
      <c r="UT66" s="630"/>
      <c r="UU66" s="630"/>
      <c r="UV66" s="630"/>
      <c r="UW66" s="630"/>
      <c r="UX66" s="630"/>
      <c r="UY66" s="630"/>
      <c r="UZ66" s="630"/>
      <c r="VA66" s="630"/>
      <c r="VB66" s="630"/>
      <c r="VC66" s="630"/>
      <c r="VD66" s="630"/>
      <c r="VE66" s="630"/>
      <c r="VF66" s="630"/>
      <c r="VG66" s="630"/>
      <c r="VH66" s="630"/>
      <c r="VI66" s="630"/>
      <c r="VJ66" s="630"/>
      <c r="VK66" s="630"/>
      <c r="VL66" s="630"/>
      <c r="VM66" s="630"/>
      <c r="VN66" s="630"/>
      <c r="VO66" s="630"/>
      <c r="VP66" s="630"/>
      <c r="VQ66" s="630"/>
      <c r="VR66" s="630"/>
      <c r="VS66" s="630"/>
      <c r="VT66" s="630"/>
      <c r="VU66" s="630"/>
      <c r="VV66" s="630"/>
      <c r="VW66" s="630"/>
      <c r="VX66" s="630"/>
      <c r="VY66" s="630"/>
      <c r="VZ66" s="630"/>
      <c r="WA66" s="630"/>
      <c r="WB66" s="630"/>
      <c r="WC66" s="630"/>
      <c r="WD66" s="630"/>
      <c r="WE66" s="630"/>
      <c r="WF66" s="630"/>
      <c r="WG66" s="630"/>
      <c r="WH66" s="630"/>
      <c r="WI66" s="630"/>
      <c r="WJ66" s="630"/>
      <c r="WK66" s="630"/>
      <c r="WL66" s="630"/>
      <c r="WM66" s="630"/>
      <c r="WN66" s="630"/>
      <c r="WO66" s="630"/>
      <c r="WP66" s="630"/>
      <c r="WQ66" s="630"/>
      <c r="WR66" s="630"/>
      <c r="WS66" s="630"/>
      <c r="WT66" s="630"/>
      <c r="WU66" s="630"/>
      <c r="WV66" s="630"/>
      <c r="WW66" s="630"/>
      <c r="WX66" s="630"/>
      <c r="WY66" s="630"/>
      <c r="WZ66" s="630"/>
      <c r="XA66" s="630"/>
      <c r="XB66" s="630"/>
      <c r="XC66" s="630"/>
      <c r="XD66" s="630"/>
      <c r="XE66" s="630"/>
      <c r="XF66" s="630"/>
      <c r="XG66" s="630"/>
      <c r="XH66" s="630"/>
      <c r="XI66" s="630"/>
      <c r="XJ66" s="630"/>
      <c r="XK66" s="630"/>
      <c r="XL66" s="630"/>
      <c r="XM66" s="630"/>
      <c r="XN66" s="630"/>
      <c r="XO66" s="630"/>
      <c r="XP66" s="630"/>
      <c r="XQ66" s="630"/>
      <c r="XR66" s="630"/>
      <c r="XS66" s="630"/>
      <c r="XT66" s="630"/>
      <c r="XU66" s="630"/>
      <c r="XV66" s="630"/>
      <c r="XW66" s="630"/>
      <c r="XX66" s="630"/>
      <c r="XY66" s="630"/>
      <c r="XZ66" s="630"/>
      <c r="YA66" s="630"/>
      <c r="YB66" s="630"/>
      <c r="YC66" s="630"/>
      <c r="YD66" s="630"/>
      <c r="YE66" s="630"/>
      <c r="YF66" s="630"/>
      <c r="YG66" s="630"/>
      <c r="YH66" s="630"/>
      <c r="YI66" s="630"/>
      <c r="YJ66" s="630"/>
      <c r="YK66" s="630"/>
      <c r="YL66" s="630"/>
      <c r="YM66" s="630"/>
      <c r="YN66" s="630"/>
      <c r="YO66" s="630"/>
      <c r="YP66" s="630"/>
      <c r="YQ66" s="630"/>
      <c r="YR66" s="630"/>
      <c r="YS66" s="630"/>
      <c r="YT66" s="630"/>
      <c r="YU66" s="630"/>
      <c r="YV66" s="630"/>
      <c r="YW66" s="630"/>
      <c r="YX66" s="630"/>
      <c r="YY66" s="630"/>
      <c r="YZ66" s="630"/>
      <c r="ZA66" s="630"/>
      <c r="ZB66" s="630"/>
      <c r="ZC66" s="630"/>
      <c r="ZD66" s="630"/>
      <c r="ZE66" s="630"/>
      <c r="ZF66" s="630"/>
      <c r="ZG66" s="630"/>
      <c r="ZH66" s="630"/>
      <c r="ZI66" s="630"/>
      <c r="ZJ66" s="630"/>
      <c r="ZK66" s="630"/>
      <c r="ZL66" s="630"/>
      <c r="ZM66" s="630"/>
      <c r="ZN66" s="630"/>
      <c r="ZO66" s="630"/>
      <c r="ZP66" s="630"/>
      <c r="ZQ66" s="630"/>
      <c r="ZR66" s="630"/>
      <c r="ZS66" s="630"/>
      <c r="ZT66" s="630"/>
      <c r="ZU66" s="630"/>
      <c r="ZV66" s="630"/>
      <c r="ZW66" s="630"/>
      <c r="ZX66" s="630"/>
      <c r="ZY66" s="630"/>
      <c r="ZZ66" s="630"/>
      <c r="AAA66" s="630"/>
      <c r="AAB66" s="630"/>
      <c r="AAC66" s="630"/>
      <c r="AAD66" s="630"/>
      <c r="AAE66" s="630"/>
      <c r="AAF66" s="630"/>
      <c r="AAG66" s="630"/>
      <c r="AAH66" s="630"/>
      <c r="AAI66" s="630"/>
      <c r="AAJ66" s="630"/>
      <c r="AAK66" s="630"/>
      <c r="AAL66" s="630"/>
      <c r="AAM66" s="630"/>
      <c r="AAN66" s="630"/>
      <c r="AAO66" s="630"/>
      <c r="AAP66" s="630"/>
      <c r="AAQ66" s="630"/>
      <c r="AAR66" s="630"/>
      <c r="AAS66" s="630"/>
      <c r="AAT66" s="630"/>
      <c r="AAU66" s="630"/>
      <c r="AAV66" s="630"/>
      <c r="AAW66" s="630"/>
      <c r="AAX66" s="630"/>
      <c r="AAY66" s="630"/>
      <c r="AAZ66" s="630"/>
      <c r="ABA66" s="630"/>
      <c r="ABB66" s="630"/>
      <c r="ABC66" s="630"/>
      <c r="ABD66" s="630"/>
      <c r="ABE66" s="630"/>
      <c r="ABF66" s="630"/>
      <c r="ABG66" s="630"/>
      <c r="ABH66" s="630"/>
      <c r="ABI66" s="630"/>
      <c r="ABJ66" s="630"/>
      <c r="ABK66" s="630"/>
      <c r="ABL66" s="630"/>
      <c r="ABM66" s="630"/>
      <c r="ABN66" s="630"/>
      <c r="ABO66" s="630"/>
      <c r="ABP66" s="630"/>
      <c r="ABQ66" s="630"/>
      <c r="ABR66" s="630"/>
      <c r="ABS66" s="630"/>
      <c r="ABT66" s="630"/>
      <c r="ABU66" s="630"/>
      <c r="ABV66" s="630"/>
      <c r="ABW66" s="630"/>
      <c r="ABX66" s="630"/>
      <c r="ABY66" s="630"/>
      <c r="ABZ66" s="630"/>
      <c r="ACA66" s="630"/>
      <c r="ACB66" s="630"/>
      <c r="ACC66" s="630"/>
      <c r="ACD66" s="630"/>
      <c r="ACE66" s="630"/>
      <c r="ACF66" s="630"/>
      <c r="ACG66" s="630"/>
      <c r="ACH66" s="630"/>
      <c r="ACI66" s="630"/>
      <c r="ACJ66" s="630"/>
      <c r="ACK66" s="630"/>
      <c r="ACL66" s="630"/>
      <c r="ACM66" s="630"/>
      <c r="ACN66" s="630"/>
      <c r="ACO66" s="630"/>
      <c r="ACP66" s="630"/>
      <c r="ACQ66" s="630"/>
      <c r="ACR66" s="630"/>
      <c r="ACS66" s="630"/>
      <c r="ACT66" s="630"/>
      <c r="ACU66" s="630"/>
      <c r="ACV66" s="630"/>
      <c r="ACW66" s="630"/>
      <c r="ACX66" s="630"/>
      <c r="ACY66" s="630"/>
      <c r="ACZ66" s="630"/>
      <c r="ADA66" s="630"/>
      <c r="ADB66" s="630"/>
      <c r="ADC66" s="630"/>
      <c r="ADD66" s="630"/>
      <c r="ADE66" s="630"/>
      <c r="ADF66" s="630"/>
      <c r="ADG66" s="630"/>
      <c r="ADH66" s="630"/>
      <c r="ADI66" s="630"/>
      <c r="ADJ66" s="630"/>
      <c r="ADK66" s="630"/>
      <c r="ADL66" s="630"/>
      <c r="ADM66" s="630"/>
      <c r="ADN66" s="630"/>
      <c r="ADO66" s="630"/>
      <c r="ADP66" s="630"/>
      <c r="ADQ66" s="630"/>
      <c r="ADR66" s="630"/>
      <c r="ADS66" s="630"/>
      <c r="ADT66" s="630"/>
      <c r="ADU66" s="630"/>
      <c r="ADV66" s="630"/>
      <c r="ADW66" s="630"/>
      <c r="ADX66" s="630"/>
      <c r="ADY66" s="630"/>
      <c r="ADZ66" s="630"/>
      <c r="AEA66" s="630"/>
      <c r="AEB66" s="630"/>
      <c r="AEC66" s="630"/>
      <c r="AED66" s="630"/>
      <c r="AEE66" s="630"/>
      <c r="AEF66" s="630"/>
      <c r="AEG66" s="630"/>
      <c r="AEH66" s="630"/>
      <c r="AEI66" s="630"/>
      <c r="AEJ66" s="630"/>
      <c r="AEK66" s="630"/>
      <c r="AEL66" s="630"/>
      <c r="AEM66" s="630"/>
      <c r="AEN66" s="630"/>
      <c r="AEO66" s="630"/>
      <c r="AEP66" s="630"/>
      <c r="AEQ66" s="630"/>
      <c r="AER66" s="630"/>
      <c r="AES66" s="630"/>
      <c r="AET66" s="630"/>
      <c r="AEU66" s="630"/>
      <c r="AEV66" s="630"/>
      <c r="AEW66" s="630"/>
      <c r="AEX66" s="630"/>
      <c r="AEY66" s="630"/>
      <c r="AEZ66" s="630"/>
      <c r="AFA66" s="630"/>
      <c r="AFB66" s="630"/>
      <c r="AFC66" s="630"/>
      <c r="AFD66" s="630"/>
      <c r="AFE66" s="630"/>
      <c r="AFF66" s="630"/>
      <c r="AFG66" s="630"/>
      <c r="AFH66" s="630"/>
      <c r="AFI66" s="630"/>
      <c r="AFJ66" s="630"/>
      <c r="AFK66" s="630"/>
      <c r="AFL66" s="630"/>
      <c r="AFM66" s="630"/>
      <c r="AFN66" s="630"/>
      <c r="AFO66" s="630"/>
      <c r="AFP66" s="630"/>
      <c r="AFQ66" s="630"/>
      <c r="AFR66" s="630"/>
      <c r="AFS66" s="630"/>
      <c r="AFT66" s="630"/>
      <c r="AFU66" s="630"/>
      <c r="AFV66" s="630"/>
      <c r="AFW66" s="630"/>
      <c r="AFX66" s="630"/>
      <c r="AFY66" s="630"/>
      <c r="AFZ66" s="630"/>
      <c r="AGA66" s="630"/>
      <c r="AGB66" s="630"/>
      <c r="AGC66" s="630"/>
      <c r="AGD66" s="630"/>
      <c r="AGE66" s="630"/>
      <c r="AGF66" s="630"/>
      <c r="AGG66" s="630"/>
      <c r="AGH66" s="630"/>
      <c r="AGI66" s="630"/>
      <c r="AGJ66" s="630"/>
      <c r="AGK66" s="630"/>
      <c r="AGL66" s="630"/>
      <c r="AGM66" s="630"/>
      <c r="AGN66" s="630"/>
      <c r="AGO66" s="630"/>
      <c r="AGP66" s="630"/>
      <c r="AGQ66" s="630"/>
      <c r="AGR66" s="630"/>
      <c r="AGS66" s="630"/>
      <c r="AGT66" s="630"/>
      <c r="AGU66" s="630"/>
      <c r="AGV66" s="630"/>
      <c r="AGW66" s="630"/>
      <c r="AGX66" s="630"/>
      <c r="AGY66" s="630"/>
      <c r="AGZ66" s="630"/>
      <c r="AHA66" s="630"/>
      <c r="AHB66" s="630"/>
      <c r="AHC66" s="630"/>
      <c r="AHD66" s="630"/>
      <c r="AHE66" s="630"/>
      <c r="AHF66" s="630"/>
      <c r="AHG66" s="630"/>
      <c r="AHH66" s="630"/>
      <c r="AHI66" s="630"/>
      <c r="AHJ66" s="630"/>
      <c r="AHK66" s="630"/>
      <c r="AHL66" s="630"/>
      <c r="AHM66" s="630"/>
      <c r="AHN66" s="630"/>
      <c r="AHO66" s="630"/>
      <c r="AHP66" s="630"/>
      <c r="AHQ66" s="630"/>
      <c r="AHR66" s="630"/>
      <c r="AHS66" s="630"/>
      <c r="AHT66" s="630"/>
      <c r="AHU66" s="630"/>
      <c r="AHV66" s="630"/>
      <c r="AHW66" s="630"/>
      <c r="AHX66" s="630"/>
      <c r="AHY66" s="630"/>
      <c r="AHZ66" s="630"/>
      <c r="AIA66" s="630"/>
      <c r="AIB66" s="630"/>
      <c r="AIC66" s="630"/>
      <c r="AID66" s="630"/>
      <c r="AIE66" s="630"/>
      <c r="AIF66" s="630"/>
      <c r="AIG66" s="630"/>
      <c r="AIH66" s="630"/>
      <c r="AII66" s="630"/>
      <c r="AIJ66" s="630"/>
      <c r="AIK66" s="630"/>
      <c r="AIL66" s="630"/>
      <c r="AIM66" s="630"/>
      <c r="AIN66" s="630"/>
      <c r="AIO66" s="630"/>
      <c r="AIP66" s="630"/>
      <c r="AIQ66" s="630"/>
      <c r="AIR66" s="630"/>
      <c r="AIS66" s="630"/>
      <c r="AIT66" s="630"/>
      <c r="AIU66" s="630"/>
      <c r="AIV66" s="630"/>
      <c r="AIW66" s="630"/>
      <c r="AIX66" s="630"/>
      <c r="AIY66" s="630"/>
      <c r="AIZ66" s="630"/>
      <c r="AJA66" s="630"/>
      <c r="AJB66" s="630"/>
      <c r="AJC66" s="630"/>
      <c r="AJD66" s="630"/>
      <c r="AJE66" s="630"/>
      <c r="AJF66" s="630"/>
      <c r="AJG66" s="630"/>
      <c r="AJH66" s="630"/>
      <c r="AJI66" s="630"/>
      <c r="AJJ66" s="630"/>
      <c r="AJK66" s="630"/>
      <c r="AJL66" s="630"/>
      <c r="AJM66" s="630"/>
      <c r="AJN66" s="630"/>
      <c r="AJO66" s="630"/>
      <c r="AJP66" s="630"/>
      <c r="AJQ66" s="630"/>
      <c r="AJR66" s="630"/>
      <c r="AJS66" s="630"/>
      <c r="AJT66" s="630"/>
      <c r="AJU66" s="630"/>
      <c r="AJV66" s="630"/>
      <c r="AJW66" s="630"/>
      <c r="AJX66" s="630"/>
      <c r="AJY66" s="630"/>
      <c r="AJZ66" s="630"/>
      <c r="AKA66" s="630"/>
      <c r="AKB66" s="630"/>
      <c r="AKC66" s="630"/>
      <c r="AKD66" s="630"/>
      <c r="AKE66" s="630"/>
      <c r="AKF66" s="630"/>
      <c r="AKG66" s="630"/>
      <c r="AKH66" s="630"/>
      <c r="AKI66" s="630"/>
      <c r="AKJ66" s="630"/>
      <c r="AKK66" s="630"/>
      <c r="AKL66" s="630"/>
      <c r="AKM66" s="630"/>
      <c r="AKN66" s="630"/>
      <c r="AKO66" s="630"/>
      <c r="AKP66" s="630"/>
      <c r="AKQ66" s="630"/>
      <c r="AKR66" s="630"/>
      <c r="AKS66" s="630"/>
      <c r="AKT66" s="630"/>
      <c r="AKU66" s="630"/>
      <c r="AKV66" s="630"/>
      <c r="AKW66" s="630"/>
      <c r="AKX66" s="630"/>
      <c r="AKY66" s="630"/>
      <c r="AKZ66" s="630"/>
      <c r="ALA66" s="630"/>
      <c r="ALB66" s="630"/>
      <c r="ALC66" s="630"/>
      <c r="ALD66" s="630"/>
      <c r="ALE66" s="630"/>
      <c r="ALF66" s="630"/>
      <c r="ALG66" s="630"/>
      <c r="ALH66" s="630"/>
      <c r="ALI66" s="630"/>
      <c r="ALJ66" s="630"/>
      <c r="ALK66" s="630"/>
      <c r="ALL66" s="630"/>
      <c r="ALM66" s="630"/>
      <c r="ALN66" s="630"/>
      <c r="ALO66" s="630"/>
    </row>
    <row r="67" s="634" customFormat="true" ht="15.75" hidden="true" customHeight="false" outlineLevel="0" collapsed="false">
      <c r="A67" s="630"/>
      <c r="B67" s="635"/>
      <c r="C67" s="632"/>
      <c r="D67" s="632"/>
      <c r="E67" s="632"/>
      <c r="F67" s="633" t="n">
        <v>0</v>
      </c>
      <c r="G67" s="633" t="n">
        <v>0</v>
      </c>
      <c r="H67" s="633" t="n">
        <v>0</v>
      </c>
      <c r="I67" s="633" t="n">
        <v>0</v>
      </c>
      <c r="J67" s="632"/>
      <c r="K67" s="632"/>
      <c r="L67" s="632"/>
      <c r="M67" s="632"/>
      <c r="N67" s="633" t="n">
        <v>0</v>
      </c>
      <c r="O67" s="633" t="n">
        <v>0</v>
      </c>
      <c r="P67" s="633" t="n">
        <v>0</v>
      </c>
      <c r="Q67" s="633" t="n">
        <v>0</v>
      </c>
      <c r="R67" s="632"/>
      <c r="S67" s="632"/>
      <c r="T67" s="632"/>
      <c r="U67" s="633" t="n">
        <v>0</v>
      </c>
      <c r="V67" s="633" t="n">
        <v>0</v>
      </c>
      <c r="W67" s="633" t="n">
        <v>0</v>
      </c>
      <c r="X67" s="633" t="n">
        <v>0</v>
      </c>
      <c r="Y67" s="633" t="n">
        <v>0</v>
      </c>
      <c r="Z67" s="633" t="n">
        <v>0</v>
      </c>
      <c r="AA67" s="633" t="n">
        <v>0</v>
      </c>
      <c r="AB67" s="633" t="n">
        <v>0</v>
      </c>
      <c r="AC67" s="633" t="n">
        <v>0</v>
      </c>
      <c r="AD67" s="633" t="n">
        <v>0</v>
      </c>
      <c r="AE67" s="633" t="n">
        <v>0</v>
      </c>
      <c r="AF67" s="633" t="n">
        <v>0</v>
      </c>
      <c r="AG67" s="633" t="n">
        <v>0</v>
      </c>
      <c r="AH67" s="633" t="n">
        <v>0</v>
      </c>
      <c r="AI67" s="633" t="n">
        <v>0</v>
      </c>
      <c r="AJ67" s="633" t="n">
        <v>0</v>
      </c>
      <c r="AK67" s="633" t="n">
        <v>0</v>
      </c>
      <c r="AL67" s="633" t="n">
        <v>0</v>
      </c>
      <c r="AM67" s="633" t="n">
        <v>0</v>
      </c>
      <c r="AN67" s="633" t="n">
        <v>0</v>
      </c>
      <c r="AO67" s="630"/>
      <c r="AP67" s="630"/>
      <c r="AQ67" s="630"/>
      <c r="AR67" s="630"/>
      <c r="AS67" s="630"/>
      <c r="AT67" s="630"/>
      <c r="AU67" s="630"/>
      <c r="AV67" s="630"/>
      <c r="AW67" s="630"/>
      <c r="AX67" s="630"/>
      <c r="AY67" s="630"/>
      <c r="AZ67" s="630"/>
      <c r="BA67" s="630"/>
      <c r="BB67" s="630"/>
      <c r="BC67" s="630"/>
      <c r="BD67" s="630"/>
      <c r="BE67" s="630"/>
      <c r="BF67" s="630"/>
      <c r="BG67" s="630"/>
      <c r="BH67" s="630"/>
      <c r="BI67" s="630"/>
      <c r="BJ67" s="630"/>
      <c r="BK67" s="630"/>
      <c r="BL67" s="630"/>
      <c r="BM67" s="630"/>
      <c r="BN67" s="630"/>
      <c r="BO67" s="630"/>
      <c r="BP67" s="630"/>
      <c r="BQ67" s="630"/>
      <c r="BR67" s="630"/>
      <c r="BS67" s="630"/>
      <c r="BT67" s="630"/>
      <c r="BU67" s="630"/>
      <c r="BV67" s="630"/>
      <c r="BW67" s="630"/>
      <c r="BX67" s="630"/>
      <c r="BY67" s="630"/>
      <c r="BZ67" s="630"/>
      <c r="CA67" s="630"/>
      <c r="CB67" s="630"/>
      <c r="CC67" s="630"/>
      <c r="CD67" s="630"/>
      <c r="CE67" s="630"/>
      <c r="CF67" s="630"/>
      <c r="CG67" s="630"/>
      <c r="CH67" s="630"/>
      <c r="CI67" s="630"/>
      <c r="CJ67" s="630"/>
      <c r="CK67" s="630"/>
      <c r="CL67" s="630"/>
      <c r="CM67" s="630"/>
      <c r="CN67" s="630"/>
      <c r="CO67" s="630"/>
      <c r="CP67" s="630"/>
      <c r="CQ67" s="630"/>
      <c r="CR67" s="630"/>
      <c r="CS67" s="630"/>
      <c r="CT67" s="630"/>
      <c r="CU67" s="630"/>
      <c r="CV67" s="630"/>
      <c r="CW67" s="630"/>
      <c r="CX67" s="630"/>
      <c r="CY67" s="630"/>
      <c r="CZ67" s="630"/>
      <c r="DA67" s="630"/>
      <c r="DB67" s="630"/>
      <c r="DC67" s="630"/>
      <c r="DD67" s="630"/>
      <c r="DE67" s="630"/>
      <c r="DF67" s="630"/>
      <c r="DG67" s="630"/>
      <c r="DH67" s="630"/>
      <c r="DI67" s="630"/>
      <c r="DJ67" s="630"/>
      <c r="DK67" s="630"/>
      <c r="DL67" s="630"/>
      <c r="DM67" s="630"/>
      <c r="DN67" s="630"/>
      <c r="DO67" s="630"/>
      <c r="DP67" s="630"/>
      <c r="DQ67" s="630"/>
      <c r="DR67" s="630"/>
      <c r="DS67" s="630"/>
      <c r="DT67" s="630"/>
      <c r="DU67" s="630"/>
      <c r="DV67" s="630"/>
      <c r="DW67" s="630"/>
      <c r="DX67" s="630"/>
      <c r="DY67" s="630"/>
      <c r="DZ67" s="630"/>
      <c r="EA67" s="630"/>
      <c r="EB67" s="630"/>
      <c r="EC67" s="630"/>
      <c r="ED67" s="630"/>
      <c r="EE67" s="630"/>
      <c r="EF67" s="630"/>
      <c r="EG67" s="630"/>
      <c r="EH67" s="630"/>
      <c r="EI67" s="630"/>
      <c r="EJ67" s="630"/>
      <c r="EK67" s="630"/>
      <c r="EL67" s="630"/>
      <c r="EM67" s="630"/>
      <c r="EN67" s="630"/>
      <c r="EO67" s="630"/>
      <c r="EP67" s="630"/>
      <c r="EQ67" s="630"/>
      <c r="ER67" s="630"/>
      <c r="ES67" s="630"/>
      <c r="ET67" s="630"/>
      <c r="EU67" s="630"/>
      <c r="EV67" s="630"/>
      <c r="EW67" s="630"/>
      <c r="EX67" s="630"/>
      <c r="EY67" s="630"/>
      <c r="EZ67" s="630"/>
      <c r="FA67" s="630"/>
      <c r="FB67" s="630"/>
      <c r="FC67" s="630"/>
      <c r="FD67" s="630"/>
      <c r="FE67" s="630"/>
      <c r="FF67" s="630"/>
      <c r="FG67" s="630"/>
      <c r="FH67" s="630"/>
      <c r="FI67" s="630"/>
      <c r="FJ67" s="630"/>
      <c r="FK67" s="630"/>
      <c r="FL67" s="630"/>
      <c r="FM67" s="630"/>
      <c r="FN67" s="630"/>
      <c r="FO67" s="630"/>
      <c r="FP67" s="630"/>
      <c r="FQ67" s="630"/>
      <c r="FR67" s="630"/>
      <c r="FS67" s="630"/>
      <c r="FT67" s="630"/>
      <c r="FU67" s="630"/>
      <c r="FV67" s="630"/>
      <c r="FW67" s="630"/>
      <c r="FX67" s="630"/>
      <c r="FY67" s="630"/>
      <c r="FZ67" s="630"/>
      <c r="GA67" s="630"/>
      <c r="GB67" s="630"/>
      <c r="GC67" s="630"/>
      <c r="GD67" s="630"/>
      <c r="GE67" s="630"/>
      <c r="GF67" s="630"/>
      <c r="GG67" s="630"/>
      <c r="GH67" s="630"/>
      <c r="GI67" s="630"/>
      <c r="GJ67" s="630"/>
      <c r="GK67" s="630"/>
      <c r="GL67" s="630"/>
      <c r="GM67" s="630"/>
      <c r="GN67" s="630"/>
      <c r="GO67" s="630"/>
      <c r="GP67" s="630"/>
      <c r="GQ67" s="630"/>
      <c r="GR67" s="630"/>
      <c r="GS67" s="630"/>
      <c r="GT67" s="630"/>
      <c r="GU67" s="630"/>
      <c r="GV67" s="630"/>
      <c r="GW67" s="630"/>
      <c r="GX67" s="630"/>
      <c r="GY67" s="630"/>
      <c r="GZ67" s="630"/>
      <c r="HA67" s="630"/>
      <c r="HB67" s="630"/>
      <c r="HC67" s="630"/>
      <c r="HD67" s="630"/>
      <c r="HE67" s="630"/>
      <c r="HF67" s="630"/>
      <c r="HG67" s="630"/>
      <c r="HH67" s="630"/>
      <c r="HI67" s="630"/>
      <c r="HJ67" s="630"/>
      <c r="HK67" s="630"/>
      <c r="HL67" s="630"/>
      <c r="HM67" s="630"/>
      <c r="HN67" s="630"/>
      <c r="HO67" s="630"/>
      <c r="HP67" s="630"/>
      <c r="HQ67" s="630"/>
      <c r="HR67" s="630"/>
      <c r="HS67" s="630"/>
      <c r="HT67" s="630"/>
      <c r="HU67" s="630"/>
      <c r="HV67" s="630"/>
      <c r="HW67" s="630"/>
      <c r="HX67" s="630"/>
      <c r="HY67" s="630"/>
      <c r="HZ67" s="630"/>
      <c r="IA67" s="630"/>
      <c r="IB67" s="630"/>
      <c r="IC67" s="630"/>
      <c r="ID67" s="630"/>
      <c r="IE67" s="630"/>
      <c r="IF67" s="630"/>
      <c r="IG67" s="630"/>
      <c r="IH67" s="630"/>
      <c r="II67" s="630"/>
      <c r="IJ67" s="630"/>
      <c r="IK67" s="630"/>
      <c r="IL67" s="630"/>
      <c r="IM67" s="630"/>
      <c r="IN67" s="630"/>
      <c r="IO67" s="630"/>
      <c r="IP67" s="630"/>
      <c r="IQ67" s="630"/>
      <c r="IR67" s="630"/>
      <c r="IS67" s="630"/>
      <c r="IT67" s="630"/>
      <c r="IU67" s="630"/>
      <c r="IV67" s="630"/>
      <c r="IW67" s="630"/>
      <c r="IX67" s="630"/>
      <c r="IY67" s="630"/>
      <c r="IZ67" s="630"/>
      <c r="JA67" s="630"/>
      <c r="JB67" s="630"/>
      <c r="JC67" s="630"/>
      <c r="JD67" s="630"/>
      <c r="JE67" s="630"/>
      <c r="JF67" s="630"/>
      <c r="JG67" s="630"/>
      <c r="JH67" s="630"/>
      <c r="JI67" s="630"/>
      <c r="JJ67" s="630"/>
      <c r="JK67" s="630"/>
      <c r="JL67" s="630"/>
      <c r="JM67" s="630"/>
      <c r="JN67" s="630"/>
      <c r="JO67" s="630"/>
      <c r="JP67" s="630"/>
      <c r="JQ67" s="630"/>
      <c r="JR67" s="630"/>
      <c r="JS67" s="630"/>
      <c r="JT67" s="630"/>
      <c r="JU67" s="630"/>
      <c r="JV67" s="630"/>
      <c r="JW67" s="630"/>
      <c r="JX67" s="630"/>
      <c r="JY67" s="630"/>
      <c r="JZ67" s="630"/>
      <c r="KA67" s="630"/>
      <c r="KB67" s="630"/>
      <c r="KC67" s="630"/>
      <c r="KD67" s="630"/>
      <c r="KE67" s="630"/>
      <c r="KF67" s="630"/>
      <c r="KG67" s="630"/>
      <c r="KH67" s="630"/>
      <c r="KI67" s="630"/>
      <c r="KJ67" s="630"/>
      <c r="KK67" s="630"/>
      <c r="KL67" s="630"/>
      <c r="KM67" s="630"/>
      <c r="KN67" s="630"/>
      <c r="KO67" s="630"/>
      <c r="KP67" s="630"/>
      <c r="KQ67" s="630"/>
      <c r="KR67" s="630"/>
      <c r="KS67" s="630"/>
      <c r="KT67" s="630"/>
      <c r="KU67" s="630"/>
      <c r="KV67" s="630"/>
      <c r="KW67" s="630"/>
      <c r="KX67" s="630"/>
      <c r="KY67" s="630"/>
      <c r="KZ67" s="630"/>
      <c r="LA67" s="630"/>
      <c r="LB67" s="630"/>
      <c r="LC67" s="630"/>
      <c r="LD67" s="630"/>
      <c r="LE67" s="630"/>
      <c r="LF67" s="630"/>
      <c r="LG67" s="630"/>
      <c r="LH67" s="630"/>
      <c r="LI67" s="630"/>
      <c r="LJ67" s="630"/>
      <c r="LK67" s="630"/>
      <c r="LL67" s="630"/>
      <c r="LM67" s="630"/>
      <c r="LN67" s="630"/>
      <c r="LO67" s="630"/>
      <c r="LP67" s="630"/>
      <c r="LQ67" s="630"/>
      <c r="LR67" s="630"/>
      <c r="LS67" s="630"/>
      <c r="LT67" s="630"/>
      <c r="LU67" s="630"/>
      <c r="LV67" s="630"/>
      <c r="LW67" s="630"/>
      <c r="LX67" s="630"/>
      <c r="LY67" s="630"/>
      <c r="LZ67" s="630"/>
      <c r="MA67" s="630"/>
      <c r="MB67" s="630"/>
      <c r="MC67" s="630"/>
      <c r="MD67" s="630"/>
      <c r="ME67" s="630"/>
      <c r="MF67" s="630"/>
      <c r="MG67" s="630"/>
      <c r="MH67" s="630"/>
      <c r="MI67" s="630"/>
      <c r="MJ67" s="630"/>
      <c r="MK67" s="630"/>
      <c r="ML67" s="630"/>
      <c r="MM67" s="630"/>
      <c r="MN67" s="630"/>
      <c r="MO67" s="630"/>
      <c r="MP67" s="630"/>
      <c r="MQ67" s="630"/>
      <c r="MR67" s="630"/>
      <c r="MS67" s="630"/>
      <c r="MT67" s="630"/>
      <c r="MU67" s="630"/>
      <c r="MV67" s="630"/>
      <c r="MW67" s="630"/>
      <c r="MX67" s="630"/>
      <c r="MY67" s="630"/>
      <c r="MZ67" s="630"/>
      <c r="NA67" s="630"/>
      <c r="NB67" s="630"/>
      <c r="NC67" s="630"/>
      <c r="ND67" s="630"/>
      <c r="NE67" s="630"/>
      <c r="NF67" s="630"/>
      <c r="NG67" s="630"/>
      <c r="NH67" s="630"/>
      <c r="NI67" s="630"/>
      <c r="NJ67" s="630"/>
      <c r="NK67" s="630"/>
      <c r="NL67" s="630"/>
      <c r="NM67" s="630"/>
      <c r="NN67" s="630"/>
      <c r="NO67" s="630"/>
      <c r="NP67" s="630"/>
      <c r="NQ67" s="630"/>
      <c r="NR67" s="630"/>
      <c r="NS67" s="630"/>
      <c r="NT67" s="630"/>
      <c r="NU67" s="630"/>
      <c r="NV67" s="630"/>
      <c r="NW67" s="630"/>
      <c r="NX67" s="630"/>
      <c r="NY67" s="630"/>
      <c r="NZ67" s="630"/>
      <c r="OA67" s="630"/>
      <c r="OB67" s="630"/>
      <c r="OC67" s="630"/>
      <c r="OD67" s="630"/>
      <c r="OE67" s="630"/>
      <c r="OF67" s="630"/>
      <c r="OG67" s="630"/>
      <c r="OH67" s="630"/>
      <c r="OI67" s="630"/>
      <c r="OJ67" s="630"/>
      <c r="OK67" s="630"/>
      <c r="OL67" s="630"/>
      <c r="OM67" s="630"/>
      <c r="ON67" s="630"/>
      <c r="OO67" s="630"/>
      <c r="OP67" s="630"/>
      <c r="OQ67" s="630"/>
      <c r="OR67" s="630"/>
      <c r="OS67" s="630"/>
      <c r="OT67" s="630"/>
      <c r="OU67" s="630"/>
      <c r="OV67" s="630"/>
      <c r="OW67" s="630"/>
      <c r="OX67" s="630"/>
      <c r="OY67" s="630"/>
      <c r="OZ67" s="630"/>
      <c r="PA67" s="630"/>
      <c r="PB67" s="630"/>
      <c r="PC67" s="630"/>
      <c r="PD67" s="630"/>
      <c r="PE67" s="630"/>
      <c r="PF67" s="630"/>
      <c r="PG67" s="630"/>
      <c r="PH67" s="630"/>
      <c r="PI67" s="630"/>
      <c r="PJ67" s="630"/>
      <c r="PK67" s="630"/>
      <c r="PL67" s="630"/>
      <c r="PM67" s="630"/>
      <c r="PN67" s="630"/>
      <c r="PO67" s="630"/>
      <c r="PP67" s="630"/>
      <c r="PQ67" s="630"/>
      <c r="PR67" s="630"/>
      <c r="PS67" s="630"/>
      <c r="PT67" s="630"/>
      <c r="PU67" s="630"/>
      <c r="PV67" s="630"/>
      <c r="PW67" s="630"/>
      <c r="PX67" s="630"/>
      <c r="PY67" s="630"/>
      <c r="PZ67" s="630"/>
      <c r="QA67" s="630"/>
      <c r="QB67" s="630"/>
      <c r="QC67" s="630"/>
      <c r="QD67" s="630"/>
      <c r="QE67" s="630"/>
      <c r="QF67" s="630"/>
      <c r="QG67" s="630"/>
      <c r="QH67" s="630"/>
      <c r="QI67" s="630"/>
      <c r="QJ67" s="630"/>
      <c r="QK67" s="630"/>
      <c r="QL67" s="630"/>
      <c r="QM67" s="630"/>
      <c r="QN67" s="630"/>
      <c r="QO67" s="630"/>
      <c r="QP67" s="630"/>
      <c r="QQ67" s="630"/>
      <c r="QR67" s="630"/>
      <c r="QS67" s="630"/>
      <c r="QT67" s="630"/>
      <c r="QU67" s="630"/>
      <c r="QV67" s="630"/>
      <c r="QW67" s="630"/>
      <c r="QX67" s="630"/>
      <c r="QY67" s="630"/>
      <c r="QZ67" s="630"/>
      <c r="RA67" s="630"/>
      <c r="RB67" s="630"/>
      <c r="RC67" s="630"/>
      <c r="RD67" s="630"/>
      <c r="RE67" s="630"/>
      <c r="RF67" s="630"/>
      <c r="RG67" s="630"/>
      <c r="RH67" s="630"/>
      <c r="RI67" s="630"/>
      <c r="RJ67" s="630"/>
      <c r="RK67" s="630"/>
      <c r="RL67" s="630"/>
      <c r="RM67" s="630"/>
      <c r="RN67" s="630"/>
      <c r="RO67" s="630"/>
      <c r="RP67" s="630"/>
      <c r="RQ67" s="630"/>
      <c r="RR67" s="630"/>
      <c r="RS67" s="630"/>
      <c r="RT67" s="630"/>
      <c r="RU67" s="630"/>
      <c r="RV67" s="630"/>
      <c r="RW67" s="630"/>
      <c r="RX67" s="630"/>
      <c r="RY67" s="630"/>
      <c r="RZ67" s="630"/>
      <c r="SA67" s="630"/>
      <c r="SB67" s="630"/>
      <c r="SC67" s="630"/>
      <c r="SD67" s="630"/>
      <c r="SE67" s="630"/>
      <c r="SF67" s="630"/>
      <c r="SG67" s="630"/>
      <c r="SH67" s="630"/>
      <c r="SI67" s="630"/>
      <c r="SJ67" s="630"/>
      <c r="SK67" s="630"/>
      <c r="SL67" s="630"/>
      <c r="SM67" s="630"/>
      <c r="SN67" s="630"/>
      <c r="SO67" s="630"/>
      <c r="SP67" s="630"/>
      <c r="SQ67" s="630"/>
      <c r="SR67" s="630"/>
      <c r="SS67" s="630"/>
      <c r="ST67" s="630"/>
      <c r="SU67" s="630"/>
      <c r="SV67" s="630"/>
      <c r="SW67" s="630"/>
      <c r="SX67" s="630"/>
      <c r="SY67" s="630"/>
      <c r="SZ67" s="630"/>
      <c r="TA67" s="630"/>
      <c r="TB67" s="630"/>
      <c r="TC67" s="630"/>
      <c r="TD67" s="630"/>
      <c r="TE67" s="630"/>
      <c r="TF67" s="630"/>
      <c r="TG67" s="630"/>
      <c r="TH67" s="630"/>
      <c r="TI67" s="630"/>
      <c r="TJ67" s="630"/>
      <c r="TK67" s="630"/>
      <c r="TL67" s="630"/>
      <c r="TM67" s="630"/>
      <c r="TN67" s="630"/>
      <c r="TO67" s="630"/>
      <c r="TP67" s="630"/>
      <c r="TQ67" s="630"/>
      <c r="TR67" s="630"/>
      <c r="TS67" s="630"/>
      <c r="TT67" s="630"/>
      <c r="TU67" s="630"/>
      <c r="TV67" s="630"/>
      <c r="TW67" s="630"/>
      <c r="TX67" s="630"/>
      <c r="TY67" s="630"/>
      <c r="TZ67" s="630"/>
      <c r="UA67" s="630"/>
      <c r="UB67" s="630"/>
      <c r="UC67" s="630"/>
      <c r="UD67" s="630"/>
      <c r="UE67" s="630"/>
      <c r="UF67" s="630"/>
      <c r="UG67" s="630"/>
      <c r="UH67" s="630"/>
      <c r="UI67" s="630"/>
      <c r="UJ67" s="630"/>
      <c r="UK67" s="630"/>
      <c r="UL67" s="630"/>
      <c r="UM67" s="630"/>
      <c r="UN67" s="630"/>
      <c r="UO67" s="630"/>
      <c r="UP67" s="630"/>
      <c r="UQ67" s="630"/>
      <c r="UR67" s="630"/>
      <c r="US67" s="630"/>
      <c r="UT67" s="630"/>
      <c r="UU67" s="630"/>
      <c r="UV67" s="630"/>
      <c r="UW67" s="630"/>
      <c r="UX67" s="630"/>
      <c r="UY67" s="630"/>
      <c r="UZ67" s="630"/>
      <c r="VA67" s="630"/>
      <c r="VB67" s="630"/>
      <c r="VC67" s="630"/>
      <c r="VD67" s="630"/>
      <c r="VE67" s="630"/>
      <c r="VF67" s="630"/>
      <c r="VG67" s="630"/>
      <c r="VH67" s="630"/>
      <c r="VI67" s="630"/>
      <c r="VJ67" s="630"/>
      <c r="VK67" s="630"/>
      <c r="VL67" s="630"/>
      <c r="VM67" s="630"/>
      <c r="VN67" s="630"/>
      <c r="VO67" s="630"/>
      <c r="VP67" s="630"/>
      <c r="VQ67" s="630"/>
      <c r="VR67" s="630"/>
      <c r="VS67" s="630"/>
      <c r="VT67" s="630"/>
      <c r="VU67" s="630"/>
      <c r="VV67" s="630"/>
      <c r="VW67" s="630"/>
      <c r="VX67" s="630"/>
      <c r="VY67" s="630"/>
      <c r="VZ67" s="630"/>
      <c r="WA67" s="630"/>
      <c r="WB67" s="630"/>
      <c r="WC67" s="630"/>
      <c r="WD67" s="630"/>
      <c r="WE67" s="630"/>
      <c r="WF67" s="630"/>
      <c r="WG67" s="630"/>
      <c r="WH67" s="630"/>
      <c r="WI67" s="630"/>
      <c r="WJ67" s="630"/>
      <c r="WK67" s="630"/>
      <c r="WL67" s="630"/>
      <c r="WM67" s="630"/>
      <c r="WN67" s="630"/>
      <c r="WO67" s="630"/>
      <c r="WP67" s="630"/>
      <c r="WQ67" s="630"/>
      <c r="WR67" s="630"/>
      <c r="WS67" s="630"/>
      <c r="WT67" s="630"/>
      <c r="WU67" s="630"/>
      <c r="WV67" s="630"/>
      <c r="WW67" s="630"/>
      <c r="WX67" s="630"/>
      <c r="WY67" s="630"/>
      <c r="WZ67" s="630"/>
      <c r="XA67" s="630"/>
      <c r="XB67" s="630"/>
      <c r="XC67" s="630"/>
      <c r="XD67" s="630"/>
      <c r="XE67" s="630"/>
      <c r="XF67" s="630"/>
      <c r="XG67" s="630"/>
      <c r="XH67" s="630"/>
      <c r="XI67" s="630"/>
      <c r="XJ67" s="630"/>
      <c r="XK67" s="630"/>
      <c r="XL67" s="630"/>
      <c r="XM67" s="630"/>
      <c r="XN67" s="630"/>
      <c r="XO67" s="630"/>
      <c r="XP67" s="630"/>
      <c r="XQ67" s="630"/>
      <c r="XR67" s="630"/>
      <c r="XS67" s="630"/>
      <c r="XT67" s="630"/>
      <c r="XU67" s="630"/>
      <c r="XV67" s="630"/>
      <c r="XW67" s="630"/>
      <c r="XX67" s="630"/>
      <c r="XY67" s="630"/>
      <c r="XZ67" s="630"/>
      <c r="YA67" s="630"/>
      <c r="YB67" s="630"/>
      <c r="YC67" s="630"/>
      <c r="YD67" s="630"/>
      <c r="YE67" s="630"/>
      <c r="YF67" s="630"/>
      <c r="YG67" s="630"/>
      <c r="YH67" s="630"/>
      <c r="YI67" s="630"/>
      <c r="YJ67" s="630"/>
      <c r="YK67" s="630"/>
      <c r="YL67" s="630"/>
      <c r="YM67" s="630"/>
      <c r="YN67" s="630"/>
      <c r="YO67" s="630"/>
      <c r="YP67" s="630"/>
      <c r="YQ67" s="630"/>
      <c r="YR67" s="630"/>
      <c r="YS67" s="630"/>
      <c r="YT67" s="630"/>
      <c r="YU67" s="630"/>
      <c r="YV67" s="630"/>
      <c r="YW67" s="630"/>
      <c r="YX67" s="630"/>
      <c r="YY67" s="630"/>
      <c r="YZ67" s="630"/>
      <c r="ZA67" s="630"/>
      <c r="ZB67" s="630"/>
      <c r="ZC67" s="630"/>
      <c r="ZD67" s="630"/>
      <c r="ZE67" s="630"/>
      <c r="ZF67" s="630"/>
      <c r="ZG67" s="630"/>
      <c r="ZH67" s="630"/>
      <c r="ZI67" s="630"/>
      <c r="ZJ67" s="630"/>
      <c r="ZK67" s="630"/>
      <c r="ZL67" s="630"/>
      <c r="ZM67" s="630"/>
      <c r="ZN67" s="630"/>
      <c r="ZO67" s="630"/>
      <c r="ZP67" s="630"/>
      <c r="ZQ67" s="630"/>
      <c r="ZR67" s="630"/>
      <c r="ZS67" s="630"/>
      <c r="ZT67" s="630"/>
      <c r="ZU67" s="630"/>
      <c r="ZV67" s="630"/>
      <c r="ZW67" s="630"/>
      <c r="ZX67" s="630"/>
      <c r="ZY67" s="630"/>
      <c r="ZZ67" s="630"/>
      <c r="AAA67" s="630"/>
      <c r="AAB67" s="630"/>
      <c r="AAC67" s="630"/>
      <c r="AAD67" s="630"/>
      <c r="AAE67" s="630"/>
      <c r="AAF67" s="630"/>
      <c r="AAG67" s="630"/>
      <c r="AAH67" s="630"/>
      <c r="AAI67" s="630"/>
      <c r="AAJ67" s="630"/>
      <c r="AAK67" s="630"/>
      <c r="AAL67" s="630"/>
      <c r="AAM67" s="630"/>
      <c r="AAN67" s="630"/>
      <c r="AAO67" s="630"/>
      <c r="AAP67" s="630"/>
      <c r="AAQ67" s="630"/>
      <c r="AAR67" s="630"/>
      <c r="AAS67" s="630"/>
      <c r="AAT67" s="630"/>
      <c r="AAU67" s="630"/>
      <c r="AAV67" s="630"/>
      <c r="AAW67" s="630"/>
      <c r="AAX67" s="630"/>
      <c r="AAY67" s="630"/>
      <c r="AAZ67" s="630"/>
      <c r="ABA67" s="630"/>
      <c r="ABB67" s="630"/>
      <c r="ABC67" s="630"/>
      <c r="ABD67" s="630"/>
      <c r="ABE67" s="630"/>
      <c r="ABF67" s="630"/>
      <c r="ABG67" s="630"/>
      <c r="ABH67" s="630"/>
      <c r="ABI67" s="630"/>
      <c r="ABJ67" s="630"/>
      <c r="ABK67" s="630"/>
      <c r="ABL67" s="630"/>
      <c r="ABM67" s="630"/>
      <c r="ABN67" s="630"/>
      <c r="ABO67" s="630"/>
      <c r="ABP67" s="630"/>
      <c r="ABQ67" s="630"/>
      <c r="ABR67" s="630"/>
      <c r="ABS67" s="630"/>
      <c r="ABT67" s="630"/>
      <c r="ABU67" s="630"/>
      <c r="ABV67" s="630"/>
      <c r="ABW67" s="630"/>
      <c r="ABX67" s="630"/>
      <c r="ABY67" s="630"/>
      <c r="ABZ67" s="630"/>
      <c r="ACA67" s="630"/>
      <c r="ACB67" s="630"/>
      <c r="ACC67" s="630"/>
      <c r="ACD67" s="630"/>
      <c r="ACE67" s="630"/>
      <c r="ACF67" s="630"/>
      <c r="ACG67" s="630"/>
      <c r="ACH67" s="630"/>
      <c r="ACI67" s="630"/>
      <c r="ACJ67" s="630"/>
      <c r="ACK67" s="630"/>
      <c r="ACL67" s="630"/>
      <c r="ACM67" s="630"/>
      <c r="ACN67" s="630"/>
      <c r="ACO67" s="630"/>
      <c r="ACP67" s="630"/>
      <c r="ACQ67" s="630"/>
      <c r="ACR67" s="630"/>
      <c r="ACS67" s="630"/>
      <c r="ACT67" s="630"/>
      <c r="ACU67" s="630"/>
      <c r="ACV67" s="630"/>
      <c r="ACW67" s="630"/>
      <c r="ACX67" s="630"/>
      <c r="ACY67" s="630"/>
      <c r="ACZ67" s="630"/>
      <c r="ADA67" s="630"/>
      <c r="ADB67" s="630"/>
      <c r="ADC67" s="630"/>
      <c r="ADD67" s="630"/>
      <c r="ADE67" s="630"/>
      <c r="ADF67" s="630"/>
      <c r="ADG67" s="630"/>
      <c r="ADH67" s="630"/>
      <c r="ADI67" s="630"/>
      <c r="ADJ67" s="630"/>
      <c r="ADK67" s="630"/>
      <c r="ADL67" s="630"/>
      <c r="ADM67" s="630"/>
      <c r="ADN67" s="630"/>
      <c r="ADO67" s="630"/>
      <c r="ADP67" s="630"/>
      <c r="ADQ67" s="630"/>
      <c r="ADR67" s="630"/>
      <c r="ADS67" s="630"/>
      <c r="ADT67" s="630"/>
      <c r="ADU67" s="630"/>
      <c r="ADV67" s="630"/>
      <c r="ADW67" s="630"/>
      <c r="ADX67" s="630"/>
      <c r="ADY67" s="630"/>
      <c r="ADZ67" s="630"/>
      <c r="AEA67" s="630"/>
      <c r="AEB67" s="630"/>
      <c r="AEC67" s="630"/>
      <c r="AED67" s="630"/>
      <c r="AEE67" s="630"/>
      <c r="AEF67" s="630"/>
      <c r="AEG67" s="630"/>
      <c r="AEH67" s="630"/>
      <c r="AEI67" s="630"/>
      <c r="AEJ67" s="630"/>
      <c r="AEK67" s="630"/>
      <c r="AEL67" s="630"/>
      <c r="AEM67" s="630"/>
      <c r="AEN67" s="630"/>
      <c r="AEO67" s="630"/>
      <c r="AEP67" s="630"/>
      <c r="AEQ67" s="630"/>
      <c r="AER67" s="630"/>
      <c r="AES67" s="630"/>
      <c r="AET67" s="630"/>
      <c r="AEU67" s="630"/>
      <c r="AEV67" s="630"/>
      <c r="AEW67" s="630"/>
      <c r="AEX67" s="630"/>
      <c r="AEY67" s="630"/>
      <c r="AEZ67" s="630"/>
      <c r="AFA67" s="630"/>
      <c r="AFB67" s="630"/>
      <c r="AFC67" s="630"/>
      <c r="AFD67" s="630"/>
      <c r="AFE67" s="630"/>
      <c r="AFF67" s="630"/>
      <c r="AFG67" s="630"/>
      <c r="AFH67" s="630"/>
      <c r="AFI67" s="630"/>
      <c r="AFJ67" s="630"/>
      <c r="AFK67" s="630"/>
      <c r="AFL67" s="630"/>
      <c r="AFM67" s="630"/>
      <c r="AFN67" s="630"/>
      <c r="AFO67" s="630"/>
      <c r="AFP67" s="630"/>
      <c r="AFQ67" s="630"/>
      <c r="AFR67" s="630"/>
      <c r="AFS67" s="630"/>
      <c r="AFT67" s="630"/>
      <c r="AFU67" s="630"/>
      <c r="AFV67" s="630"/>
      <c r="AFW67" s="630"/>
      <c r="AFX67" s="630"/>
      <c r="AFY67" s="630"/>
      <c r="AFZ67" s="630"/>
      <c r="AGA67" s="630"/>
      <c r="AGB67" s="630"/>
      <c r="AGC67" s="630"/>
      <c r="AGD67" s="630"/>
      <c r="AGE67" s="630"/>
      <c r="AGF67" s="630"/>
      <c r="AGG67" s="630"/>
      <c r="AGH67" s="630"/>
      <c r="AGI67" s="630"/>
      <c r="AGJ67" s="630"/>
      <c r="AGK67" s="630"/>
      <c r="AGL67" s="630"/>
      <c r="AGM67" s="630"/>
      <c r="AGN67" s="630"/>
      <c r="AGO67" s="630"/>
      <c r="AGP67" s="630"/>
      <c r="AGQ67" s="630"/>
      <c r="AGR67" s="630"/>
      <c r="AGS67" s="630"/>
      <c r="AGT67" s="630"/>
      <c r="AGU67" s="630"/>
      <c r="AGV67" s="630"/>
      <c r="AGW67" s="630"/>
      <c r="AGX67" s="630"/>
      <c r="AGY67" s="630"/>
      <c r="AGZ67" s="630"/>
      <c r="AHA67" s="630"/>
      <c r="AHB67" s="630"/>
      <c r="AHC67" s="630"/>
      <c r="AHD67" s="630"/>
      <c r="AHE67" s="630"/>
      <c r="AHF67" s="630"/>
      <c r="AHG67" s="630"/>
      <c r="AHH67" s="630"/>
      <c r="AHI67" s="630"/>
      <c r="AHJ67" s="630"/>
      <c r="AHK67" s="630"/>
      <c r="AHL67" s="630"/>
      <c r="AHM67" s="630"/>
      <c r="AHN67" s="630"/>
      <c r="AHO67" s="630"/>
      <c r="AHP67" s="630"/>
      <c r="AHQ67" s="630"/>
      <c r="AHR67" s="630"/>
      <c r="AHS67" s="630"/>
      <c r="AHT67" s="630"/>
      <c r="AHU67" s="630"/>
      <c r="AHV67" s="630"/>
      <c r="AHW67" s="630"/>
      <c r="AHX67" s="630"/>
      <c r="AHY67" s="630"/>
      <c r="AHZ67" s="630"/>
      <c r="AIA67" s="630"/>
      <c r="AIB67" s="630"/>
      <c r="AIC67" s="630"/>
      <c r="AID67" s="630"/>
      <c r="AIE67" s="630"/>
      <c r="AIF67" s="630"/>
      <c r="AIG67" s="630"/>
      <c r="AIH67" s="630"/>
      <c r="AII67" s="630"/>
      <c r="AIJ67" s="630"/>
      <c r="AIK67" s="630"/>
      <c r="AIL67" s="630"/>
      <c r="AIM67" s="630"/>
      <c r="AIN67" s="630"/>
      <c r="AIO67" s="630"/>
      <c r="AIP67" s="630"/>
      <c r="AIQ67" s="630"/>
      <c r="AIR67" s="630"/>
      <c r="AIS67" s="630"/>
      <c r="AIT67" s="630"/>
      <c r="AIU67" s="630"/>
      <c r="AIV67" s="630"/>
      <c r="AIW67" s="630"/>
      <c r="AIX67" s="630"/>
      <c r="AIY67" s="630"/>
      <c r="AIZ67" s="630"/>
      <c r="AJA67" s="630"/>
      <c r="AJB67" s="630"/>
      <c r="AJC67" s="630"/>
      <c r="AJD67" s="630"/>
      <c r="AJE67" s="630"/>
      <c r="AJF67" s="630"/>
      <c r="AJG67" s="630"/>
      <c r="AJH67" s="630"/>
      <c r="AJI67" s="630"/>
      <c r="AJJ67" s="630"/>
      <c r="AJK67" s="630"/>
      <c r="AJL67" s="630"/>
      <c r="AJM67" s="630"/>
      <c r="AJN67" s="630"/>
      <c r="AJO67" s="630"/>
      <c r="AJP67" s="630"/>
      <c r="AJQ67" s="630"/>
      <c r="AJR67" s="630"/>
      <c r="AJS67" s="630"/>
      <c r="AJT67" s="630"/>
      <c r="AJU67" s="630"/>
      <c r="AJV67" s="630"/>
      <c r="AJW67" s="630"/>
      <c r="AJX67" s="630"/>
      <c r="AJY67" s="630"/>
      <c r="AJZ67" s="630"/>
      <c r="AKA67" s="630"/>
      <c r="AKB67" s="630"/>
      <c r="AKC67" s="630"/>
      <c r="AKD67" s="630"/>
      <c r="AKE67" s="630"/>
      <c r="AKF67" s="630"/>
      <c r="AKG67" s="630"/>
      <c r="AKH67" s="630"/>
      <c r="AKI67" s="630"/>
      <c r="AKJ67" s="630"/>
      <c r="AKK67" s="630"/>
      <c r="AKL67" s="630"/>
      <c r="AKM67" s="630"/>
      <c r="AKN67" s="630"/>
      <c r="AKO67" s="630"/>
      <c r="AKP67" s="630"/>
      <c r="AKQ67" s="630"/>
      <c r="AKR67" s="630"/>
      <c r="AKS67" s="630"/>
      <c r="AKT67" s="630"/>
      <c r="AKU67" s="630"/>
      <c r="AKV67" s="630"/>
      <c r="AKW67" s="630"/>
      <c r="AKX67" s="630"/>
      <c r="AKY67" s="630"/>
      <c r="AKZ67" s="630"/>
      <c r="ALA67" s="630"/>
      <c r="ALB67" s="630"/>
      <c r="ALC67" s="630"/>
      <c r="ALD67" s="630"/>
      <c r="ALE67" s="630"/>
      <c r="ALF67" s="630"/>
      <c r="ALG67" s="630"/>
      <c r="ALH67" s="630"/>
      <c r="ALI67" s="630"/>
      <c r="ALJ67" s="630"/>
      <c r="ALK67" s="630"/>
      <c r="ALL67" s="630"/>
      <c r="ALM67" s="630"/>
      <c r="ALN67" s="630"/>
      <c r="ALO67" s="630"/>
    </row>
    <row r="68" s="634" customFormat="true" ht="15.75" hidden="true" customHeight="false" outlineLevel="0" collapsed="false">
      <c r="A68" s="630"/>
      <c r="B68" s="635"/>
      <c r="C68" s="632"/>
      <c r="D68" s="632"/>
      <c r="E68" s="632"/>
      <c r="F68" s="633" t="n">
        <v>0</v>
      </c>
      <c r="G68" s="633" t="n">
        <v>0</v>
      </c>
      <c r="H68" s="633" t="n">
        <v>0</v>
      </c>
      <c r="I68" s="633" t="n">
        <v>0</v>
      </c>
      <c r="J68" s="632"/>
      <c r="K68" s="632"/>
      <c r="L68" s="632"/>
      <c r="M68" s="632"/>
      <c r="N68" s="633" t="n">
        <v>0</v>
      </c>
      <c r="O68" s="633" t="n">
        <v>0</v>
      </c>
      <c r="P68" s="633" t="n">
        <v>0</v>
      </c>
      <c r="Q68" s="633" t="n">
        <v>0</v>
      </c>
      <c r="R68" s="632"/>
      <c r="S68" s="632"/>
      <c r="T68" s="632"/>
      <c r="U68" s="633" t="n">
        <v>0</v>
      </c>
      <c r="V68" s="633" t="n">
        <v>0</v>
      </c>
      <c r="W68" s="633" t="n">
        <v>0</v>
      </c>
      <c r="X68" s="633" t="n">
        <v>0</v>
      </c>
      <c r="Y68" s="633" t="n">
        <v>0</v>
      </c>
      <c r="Z68" s="633" t="n">
        <v>0</v>
      </c>
      <c r="AA68" s="633" t="n">
        <v>0</v>
      </c>
      <c r="AB68" s="633" t="n">
        <v>0</v>
      </c>
      <c r="AC68" s="633" t="n">
        <v>0</v>
      </c>
      <c r="AD68" s="633" t="n">
        <v>0</v>
      </c>
      <c r="AE68" s="633" t="n">
        <v>0</v>
      </c>
      <c r="AF68" s="633" t="n">
        <v>0</v>
      </c>
      <c r="AG68" s="633" t="n">
        <v>0</v>
      </c>
      <c r="AH68" s="633" t="n">
        <v>0</v>
      </c>
      <c r="AI68" s="633" t="n">
        <v>0</v>
      </c>
      <c r="AJ68" s="633" t="n">
        <v>0</v>
      </c>
      <c r="AK68" s="633" t="n">
        <v>0</v>
      </c>
      <c r="AL68" s="633" t="n">
        <v>0</v>
      </c>
      <c r="AM68" s="633" t="n">
        <v>0</v>
      </c>
      <c r="AN68" s="633" t="n">
        <v>0</v>
      </c>
      <c r="AO68" s="630"/>
      <c r="AP68" s="630"/>
      <c r="AQ68" s="630"/>
      <c r="AR68" s="630"/>
      <c r="AS68" s="630"/>
      <c r="AT68" s="630"/>
      <c r="AU68" s="630"/>
      <c r="AV68" s="630"/>
      <c r="AW68" s="630"/>
      <c r="AX68" s="630"/>
      <c r="AY68" s="630"/>
      <c r="AZ68" s="630"/>
      <c r="BA68" s="630"/>
      <c r="BB68" s="630"/>
      <c r="BC68" s="630"/>
      <c r="BD68" s="630"/>
      <c r="BE68" s="630"/>
      <c r="BF68" s="630"/>
      <c r="BG68" s="630"/>
      <c r="BH68" s="630"/>
      <c r="BI68" s="630"/>
      <c r="BJ68" s="630"/>
      <c r="BK68" s="630"/>
      <c r="BL68" s="630"/>
      <c r="BM68" s="630"/>
      <c r="BN68" s="630"/>
      <c r="BO68" s="630"/>
      <c r="BP68" s="630"/>
      <c r="BQ68" s="630"/>
      <c r="BR68" s="630"/>
      <c r="BS68" s="630"/>
      <c r="BT68" s="630"/>
      <c r="BU68" s="630"/>
      <c r="BV68" s="630"/>
      <c r="BW68" s="630"/>
      <c r="BX68" s="630"/>
      <c r="BY68" s="630"/>
      <c r="BZ68" s="630"/>
      <c r="CA68" s="630"/>
      <c r="CB68" s="630"/>
      <c r="CC68" s="630"/>
      <c r="CD68" s="630"/>
      <c r="CE68" s="630"/>
      <c r="CF68" s="630"/>
      <c r="CG68" s="630"/>
      <c r="CH68" s="630"/>
      <c r="CI68" s="630"/>
      <c r="CJ68" s="630"/>
      <c r="CK68" s="630"/>
      <c r="CL68" s="630"/>
      <c r="CM68" s="630"/>
      <c r="CN68" s="630"/>
      <c r="CO68" s="630"/>
      <c r="CP68" s="630"/>
      <c r="CQ68" s="630"/>
      <c r="CR68" s="630"/>
      <c r="CS68" s="630"/>
      <c r="CT68" s="630"/>
      <c r="CU68" s="630"/>
      <c r="CV68" s="630"/>
      <c r="CW68" s="630"/>
      <c r="CX68" s="630"/>
      <c r="CY68" s="630"/>
      <c r="CZ68" s="630"/>
      <c r="DA68" s="630"/>
      <c r="DB68" s="630"/>
      <c r="DC68" s="630"/>
      <c r="DD68" s="630"/>
      <c r="DE68" s="630"/>
      <c r="DF68" s="630"/>
      <c r="DG68" s="630"/>
      <c r="DH68" s="630"/>
      <c r="DI68" s="630"/>
      <c r="DJ68" s="630"/>
      <c r="DK68" s="630"/>
      <c r="DL68" s="630"/>
      <c r="DM68" s="630"/>
      <c r="DN68" s="630"/>
      <c r="DO68" s="630"/>
      <c r="DP68" s="630"/>
      <c r="DQ68" s="630"/>
      <c r="DR68" s="630"/>
      <c r="DS68" s="630"/>
      <c r="DT68" s="630"/>
      <c r="DU68" s="630"/>
      <c r="DV68" s="630"/>
      <c r="DW68" s="630"/>
      <c r="DX68" s="630"/>
      <c r="DY68" s="630"/>
      <c r="DZ68" s="630"/>
      <c r="EA68" s="630"/>
      <c r="EB68" s="630"/>
      <c r="EC68" s="630"/>
      <c r="ED68" s="630"/>
      <c r="EE68" s="630"/>
      <c r="EF68" s="630"/>
      <c r="EG68" s="630"/>
      <c r="EH68" s="630"/>
      <c r="EI68" s="630"/>
      <c r="EJ68" s="630"/>
      <c r="EK68" s="630"/>
      <c r="EL68" s="630"/>
      <c r="EM68" s="630"/>
      <c r="EN68" s="630"/>
      <c r="EO68" s="630"/>
      <c r="EP68" s="630"/>
      <c r="EQ68" s="630"/>
      <c r="ER68" s="630"/>
      <c r="ES68" s="630"/>
      <c r="ET68" s="630"/>
      <c r="EU68" s="630"/>
      <c r="EV68" s="630"/>
      <c r="EW68" s="630"/>
      <c r="EX68" s="630"/>
      <c r="EY68" s="630"/>
      <c r="EZ68" s="630"/>
      <c r="FA68" s="630"/>
      <c r="FB68" s="630"/>
      <c r="FC68" s="630"/>
      <c r="FD68" s="630"/>
      <c r="FE68" s="630"/>
      <c r="FF68" s="630"/>
      <c r="FG68" s="630"/>
      <c r="FH68" s="630"/>
      <c r="FI68" s="630"/>
      <c r="FJ68" s="630"/>
      <c r="FK68" s="630"/>
      <c r="FL68" s="630"/>
      <c r="FM68" s="630"/>
      <c r="FN68" s="630"/>
      <c r="FO68" s="630"/>
      <c r="FP68" s="630"/>
      <c r="FQ68" s="630"/>
      <c r="FR68" s="630"/>
      <c r="FS68" s="630"/>
      <c r="FT68" s="630"/>
      <c r="FU68" s="630"/>
      <c r="FV68" s="630"/>
      <c r="FW68" s="630"/>
      <c r="FX68" s="630"/>
      <c r="FY68" s="630"/>
      <c r="FZ68" s="630"/>
      <c r="GA68" s="630"/>
      <c r="GB68" s="630"/>
      <c r="GC68" s="630"/>
      <c r="GD68" s="630"/>
      <c r="GE68" s="630"/>
      <c r="GF68" s="630"/>
      <c r="GG68" s="630"/>
      <c r="GH68" s="630"/>
      <c r="GI68" s="630"/>
      <c r="GJ68" s="630"/>
      <c r="GK68" s="630"/>
      <c r="GL68" s="630"/>
      <c r="GM68" s="630"/>
      <c r="GN68" s="630"/>
      <c r="GO68" s="630"/>
      <c r="GP68" s="630"/>
      <c r="GQ68" s="630"/>
      <c r="GR68" s="630"/>
      <c r="GS68" s="630"/>
      <c r="GT68" s="630"/>
      <c r="GU68" s="630"/>
      <c r="GV68" s="630"/>
      <c r="GW68" s="630"/>
      <c r="GX68" s="630"/>
      <c r="GY68" s="630"/>
      <c r="GZ68" s="630"/>
      <c r="HA68" s="630"/>
      <c r="HB68" s="630"/>
      <c r="HC68" s="630"/>
      <c r="HD68" s="630"/>
      <c r="HE68" s="630"/>
      <c r="HF68" s="630"/>
      <c r="HG68" s="630"/>
      <c r="HH68" s="630"/>
      <c r="HI68" s="630"/>
      <c r="HJ68" s="630"/>
      <c r="HK68" s="630"/>
      <c r="HL68" s="630"/>
      <c r="HM68" s="630"/>
      <c r="HN68" s="630"/>
      <c r="HO68" s="630"/>
      <c r="HP68" s="630"/>
      <c r="HQ68" s="630"/>
      <c r="HR68" s="630"/>
      <c r="HS68" s="630"/>
      <c r="HT68" s="630"/>
      <c r="HU68" s="630"/>
      <c r="HV68" s="630"/>
      <c r="HW68" s="630"/>
      <c r="HX68" s="630"/>
      <c r="HY68" s="630"/>
      <c r="HZ68" s="630"/>
      <c r="IA68" s="630"/>
      <c r="IB68" s="630"/>
      <c r="IC68" s="630"/>
      <c r="ID68" s="630"/>
      <c r="IE68" s="630"/>
      <c r="IF68" s="630"/>
      <c r="IG68" s="630"/>
      <c r="IH68" s="630"/>
      <c r="II68" s="630"/>
      <c r="IJ68" s="630"/>
      <c r="IK68" s="630"/>
      <c r="IL68" s="630"/>
      <c r="IM68" s="630"/>
      <c r="IN68" s="630"/>
      <c r="IO68" s="630"/>
      <c r="IP68" s="630"/>
      <c r="IQ68" s="630"/>
      <c r="IR68" s="630"/>
      <c r="IS68" s="630"/>
      <c r="IT68" s="630"/>
      <c r="IU68" s="630"/>
      <c r="IV68" s="630"/>
      <c r="IW68" s="630"/>
      <c r="IX68" s="630"/>
      <c r="IY68" s="630"/>
      <c r="IZ68" s="630"/>
      <c r="JA68" s="630"/>
      <c r="JB68" s="630"/>
      <c r="JC68" s="630"/>
      <c r="JD68" s="630"/>
      <c r="JE68" s="630"/>
      <c r="JF68" s="630"/>
      <c r="JG68" s="630"/>
      <c r="JH68" s="630"/>
      <c r="JI68" s="630"/>
      <c r="JJ68" s="630"/>
      <c r="JK68" s="630"/>
      <c r="JL68" s="630"/>
      <c r="JM68" s="630"/>
      <c r="JN68" s="630"/>
      <c r="JO68" s="630"/>
      <c r="JP68" s="630"/>
      <c r="JQ68" s="630"/>
      <c r="JR68" s="630"/>
      <c r="JS68" s="630"/>
      <c r="JT68" s="630"/>
      <c r="JU68" s="630"/>
      <c r="JV68" s="630"/>
      <c r="JW68" s="630"/>
      <c r="JX68" s="630"/>
      <c r="JY68" s="630"/>
      <c r="JZ68" s="630"/>
      <c r="KA68" s="630"/>
      <c r="KB68" s="630"/>
      <c r="KC68" s="630"/>
      <c r="KD68" s="630"/>
      <c r="KE68" s="630"/>
      <c r="KF68" s="630"/>
      <c r="KG68" s="630"/>
      <c r="KH68" s="630"/>
      <c r="KI68" s="630"/>
      <c r="KJ68" s="630"/>
      <c r="KK68" s="630"/>
      <c r="KL68" s="630"/>
      <c r="KM68" s="630"/>
      <c r="KN68" s="630"/>
      <c r="KO68" s="630"/>
      <c r="KP68" s="630"/>
      <c r="KQ68" s="630"/>
      <c r="KR68" s="630"/>
      <c r="KS68" s="630"/>
      <c r="KT68" s="630"/>
      <c r="KU68" s="630"/>
      <c r="KV68" s="630"/>
      <c r="KW68" s="630"/>
      <c r="KX68" s="630"/>
      <c r="KY68" s="630"/>
      <c r="KZ68" s="630"/>
      <c r="LA68" s="630"/>
      <c r="LB68" s="630"/>
      <c r="LC68" s="630"/>
      <c r="LD68" s="630"/>
      <c r="LE68" s="630"/>
      <c r="LF68" s="630"/>
      <c r="LG68" s="630"/>
      <c r="LH68" s="630"/>
      <c r="LI68" s="630"/>
      <c r="LJ68" s="630"/>
      <c r="LK68" s="630"/>
      <c r="LL68" s="630"/>
      <c r="LM68" s="630"/>
      <c r="LN68" s="630"/>
      <c r="LO68" s="630"/>
      <c r="LP68" s="630"/>
      <c r="LQ68" s="630"/>
      <c r="LR68" s="630"/>
      <c r="LS68" s="630"/>
      <c r="LT68" s="630"/>
      <c r="LU68" s="630"/>
      <c r="LV68" s="630"/>
      <c r="LW68" s="630"/>
      <c r="LX68" s="630"/>
      <c r="LY68" s="630"/>
      <c r="LZ68" s="630"/>
      <c r="MA68" s="630"/>
      <c r="MB68" s="630"/>
      <c r="MC68" s="630"/>
      <c r="MD68" s="630"/>
      <c r="ME68" s="630"/>
      <c r="MF68" s="630"/>
      <c r="MG68" s="630"/>
      <c r="MH68" s="630"/>
      <c r="MI68" s="630"/>
      <c r="MJ68" s="630"/>
      <c r="MK68" s="630"/>
      <c r="ML68" s="630"/>
      <c r="MM68" s="630"/>
      <c r="MN68" s="630"/>
      <c r="MO68" s="630"/>
      <c r="MP68" s="630"/>
      <c r="MQ68" s="630"/>
      <c r="MR68" s="630"/>
      <c r="MS68" s="630"/>
      <c r="MT68" s="630"/>
      <c r="MU68" s="630"/>
      <c r="MV68" s="630"/>
      <c r="MW68" s="630"/>
      <c r="MX68" s="630"/>
      <c r="MY68" s="630"/>
      <c r="MZ68" s="630"/>
      <c r="NA68" s="630"/>
      <c r="NB68" s="630"/>
      <c r="NC68" s="630"/>
      <c r="ND68" s="630"/>
      <c r="NE68" s="630"/>
      <c r="NF68" s="630"/>
      <c r="NG68" s="630"/>
      <c r="NH68" s="630"/>
      <c r="NI68" s="630"/>
      <c r="NJ68" s="630"/>
      <c r="NK68" s="630"/>
      <c r="NL68" s="630"/>
      <c r="NM68" s="630"/>
      <c r="NN68" s="630"/>
      <c r="NO68" s="630"/>
      <c r="NP68" s="630"/>
      <c r="NQ68" s="630"/>
      <c r="NR68" s="630"/>
      <c r="NS68" s="630"/>
      <c r="NT68" s="630"/>
      <c r="NU68" s="630"/>
      <c r="NV68" s="630"/>
      <c r="NW68" s="630"/>
      <c r="NX68" s="630"/>
      <c r="NY68" s="630"/>
      <c r="NZ68" s="630"/>
      <c r="OA68" s="630"/>
      <c r="OB68" s="630"/>
      <c r="OC68" s="630"/>
      <c r="OD68" s="630"/>
      <c r="OE68" s="630"/>
      <c r="OF68" s="630"/>
      <c r="OG68" s="630"/>
      <c r="OH68" s="630"/>
      <c r="OI68" s="630"/>
      <c r="OJ68" s="630"/>
      <c r="OK68" s="630"/>
      <c r="OL68" s="630"/>
      <c r="OM68" s="630"/>
      <c r="ON68" s="630"/>
      <c r="OO68" s="630"/>
      <c r="OP68" s="630"/>
      <c r="OQ68" s="630"/>
      <c r="OR68" s="630"/>
      <c r="OS68" s="630"/>
      <c r="OT68" s="630"/>
      <c r="OU68" s="630"/>
      <c r="OV68" s="630"/>
      <c r="OW68" s="630"/>
      <c r="OX68" s="630"/>
      <c r="OY68" s="630"/>
      <c r="OZ68" s="630"/>
      <c r="PA68" s="630"/>
      <c r="PB68" s="630"/>
      <c r="PC68" s="630"/>
      <c r="PD68" s="630"/>
      <c r="PE68" s="630"/>
      <c r="PF68" s="630"/>
      <c r="PG68" s="630"/>
      <c r="PH68" s="630"/>
      <c r="PI68" s="630"/>
      <c r="PJ68" s="630"/>
      <c r="PK68" s="630"/>
      <c r="PL68" s="630"/>
      <c r="PM68" s="630"/>
      <c r="PN68" s="630"/>
      <c r="PO68" s="630"/>
      <c r="PP68" s="630"/>
      <c r="PQ68" s="630"/>
      <c r="PR68" s="630"/>
      <c r="PS68" s="630"/>
      <c r="PT68" s="630"/>
      <c r="PU68" s="630"/>
      <c r="PV68" s="630"/>
      <c r="PW68" s="630"/>
      <c r="PX68" s="630"/>
      <c r="PY68" s="630"/>
      <c r="PZ68" s="630"/>
      <c r="QA68" s="630"/>
      <c r="QB68" s="630"/>
      <c r="QC68" s="630"/>
      <c r="QD68" s="630"/>
      <c r="QE68" s="630"/>
      <c r="QF68" s="630"/>
      <c r="QG68" s="630"/>
      <c r="QH68" s="630"/>
      <c r="QI68" s="630"/>
      <c r="QJ68" s="630"/>
      <c r="QK68" s="630"/>
      <c r="QL68" s="630"/>
      <c r="QM68" s="630"/>
      <c r="QN68" s="630"/>
      <c r="QO68" s="630"/>
      <c r="QP68" s="630"/>
      <c r="QQ68" s="630"/>
      <c r="QR68" s="630"/>
      <c r="QS68" s="630"/>
      <c r="QT68" s="630"/>
      <c r="QU68" s="630"/>
      <c r="QV68" s="630"/>
      <c r="QW68" s="630"/>
      <c r="QX68" s="630"/>
      <c r="QY68" s="630"/>
      <c r="QZ68" s="630"/>
      <c r="RA68" s="630"/>
      <c r="RB68" s="630"/>
      <c r="RC68" s="630"/>
      <c r="RD68" s="630"/>
      <c r="RE68" s="630"/>
      <c r="RF68" s="630"/>
      <c r="RG68" s="630"/>
      <c r="RH68" s="630"/>
      <c r="RI68" s="630"/>
      <c r="RJ68" s="630"/>
      <c r="RK68" s="630"/>
      <c r="RL68" s="630"/>
      <c r="RM68" s="630"/>
      <c r="RN68" s="630"/>
      <c r="RO68" s="630"/>
      <c r="RP68" s="630"/>
      <c r="RQ68" s="630"/>
      <c r="RR68" s="630"/>
      <c r="RS68" s="630"/>
      <c r="RT68" s="630"/>
      <c r="RU68" s="630"/>
      <c r="RV68" s="630"/>
      <c r="RW68" s="630"/>
      <c r="RX68" s="630"/>
      <c r="RY68" s="630"/>
      <c r="RZ68" s="630"/>
      <c r="SA68" s="630"/>
      <c r="SB68" s="630"/>
      <c r="SC68" s="630"/>
      <c r="SD68" s="630"/>
      <c r="SE68" s="630"/>
      <c r="SF68" s="630"/>
      <c r="SG68" s="630"/>
      <c r="SH68" s="630"/>
      <c r="SI68" s="630"/>
      <c r="SJ68" s="630"/>
      <c r="SK68" s="630"/>
      <c r="SL68" s="630"/>
      <c r="SM68" s="630"/>
      <c r="SN68" s="630"/>
      <c r="SO68" s="630"/>
      <c r="SP68" s="630"/>
      <c r="SQ68" s="630"/>
      <c r="SR68" s="630"/>
      <c r="SS68" s="630"/>
      <c r="ST68" s="630"/>
      <c r="SU68" s="630"/>
      <c r="SV68" s="630"/>
      <c r="SW68" s="630"/>
      <c r="SX68" s="630"/>
      <c r="SY68" s="630"/>
      <c r="SZ68" s="630"/>
      <c r="TA68" s="630"/>
      <c r="TB68" s="630"/>
      <c r="TC68" s="630"/>
      <c r="TD68" s="630"/>
      <c r="TE68" s="630"/>
      <c r="TF68" s="630"/>
      <c r="TG68" s="630"/>
      <c r="TH68" s="630"/>
      <c r="TI68" s="630"/>
      <c r="TJ68" s="630"/>
      <c r="TK68" s="630"/>
      <c r="TL68" s="630"/>
      <c r="TM68" s="630"/>
      <c r="TN68" s="630"/>
      <c r="TO68" s="630"/>
      <c r="TP68" s="630"/>
      <c r="TQ68" s="630"/>
      <c r="TR68" s="630"/>
      <c r="TS68" s="630"/>
      <c r="TT68" s="630"/>
      <c r="TU68" s="630"/>
      <c r="TV68" s="630"/>
      <c r="TW68" s="630"/>
      <c r="TX68" s="630"/>
      <c r="TY68" s="630"/>
      <c r="TZ68" s="630"/>
      <c r="UA68" s="630"/>
      <c r="UB68" s="630"/>
      <c r="UC68" s="630"/>
      <c r="UD68" s="630"/>
      <c r="UE68" s="630"/>
      <c r="UF68" s="630"/>
      <c r="UG68" s="630"/>
      <c r="UH68" s="630"/>
      <c r="UI68" s="630"/>
      <c r="UJ68" s="630"/>
      <c r="UK68" s="630"/>
      <c r="UL68" s="630"/>
      <c r="UM68" s="630"/>
      <c r="UN68" s="630"/>
      <c r="UO68" s="630"/>
      <c r="UP68" s="630"/>
      <c r="UQ68" s="630"/>
      <c r="UR68" s="630"/>
      <c r="US68" s="630"/>
      <c r="UT68" s="630"/>
      <c r="UU68" s="630"/>
      <c r="UV68" s="630"/>
      <c r="UW68" s="630"/>
      <c r="UX68" s="630"/>
      <c r="UY68" s="630"/>
      <c r="UZ68" s="630"/>
      <c r="VA68" s="630"/>
      <c r="VB68" s="630"/>
      <c r="VC68" s="630"/>
      <c r="VD68" s="630"/>
      <c r="VE68" s="630"/>
      <c r="VF68" s="630"/>
      <c r="VG68" s="630"/>
      <c r="VH68" s="630"/>
      <c r="VI68" s="630"/>
      <c r="VJ68" s="630"/>
      <c r="VK68" s="630"/>
      <c r="VL68" s="630"/>
      <c r="VM68" s="630"/>
      <c r="VN68" s="630"/>
      <c r="VO68" s="630"/>
      <c r="VP68" s="630"/>
      <c r="VQ68" s="630"/>
      <c r="VR68" s="630"/>
      <c r="VS68" s="630"/>
      <c r="VT68" s="630"/>
      <c r="VU68" s="630"/>
      <c r="VV68" s="630"/>
      <c r="VW68" s="630"/>
      <c r="VX68" s="630"/>
      <c r="VY68" s="630"/>
      <c r="VZ68" s="630"/>
      <c r="WA68" s="630"/>
      <c r="WB68" s="630"/>
      <c r="WC68" s="630"/>
      <c r="WD68" s="630"/>
      <c r="WE68" s="630"/>
      <c r="WF68" s="630"/>
      <c r="WG68" s="630"/>
      <c r="WH68" s="630"/>
      <c r="WI68" s="630"/>
      <c r="WJ68" s="630"/>
      <c r="WK68" s="630"/>
      <c r="WL68" s="630"/>
      <c r="WM68" s="630"/>
      <c r="WN68" s="630"/>
      <c r="WO68" s="630"/>
      <c r="WP68" s="630"/>
      <c r="WQ68" s="630"/>
      <c r="WR68" s="630"/>
      <c r="WS68" s="630"/>
      <c r="WT68" s="630"/>
      <c r="WU68" s="630"/>
      <c r="WV68" s="630"/>
      <c r="WW68" s="630"/>
      <c r="WX68" s="630"/>
      <c r="WY68" s="630"/>
      <c r="WZ68" s="630"/>
      <c r="XA68" s="630"/>
      <c r="XB68" s="630"/>
      <c r="XC68" s="630"/>
      <c r="XD68" s="630"/>
      <c r="XE68" s="630"/>
      <c r="XF68" s="630"/>
      <c r="XG68" s="630"/>
      <c r="XH68" s="630"/>
      <c r="XI68" s="630"/>
      <c r="XJ68" s="630"/>
      <c r="XK68" s="630"/>
      <c r="XL68" s="630"/>
      <c r="XM68" s="630"/>
      <c r="XN68" s="630"/>
      <c r="XO68" s="630"/>
      <c r="XP68" s="630"/>
      <c r="XQ68" s="630"/>
      <c r="XR68" s="630"/>
      <c r="XS68" s="630"/>
      <c r="XT68" s="630"/>
      <c r="XU68" s="630"/>
      <c r="XV68" s="630"/>
      <c r="XW68" s="630"/>
      <c r="XX68" s="630"/>
      <c r="XY68" s="630"/>
      <c r="XZ68" s="630"/>
      <c r="YA68" s="630"/>
      <c r="YB68" s="630"/>
      <c r="YC68" s="630"/>
      <c r="YD68" s="630"/>
      <c r="YE68" s="630"/>
      <c r="YF68" s="630"/>
      <c r="YG68" s="630"/>
      <c r="YH68" s="630"/>
      <c r="YI68" s="630"/>
      <c r="YJ68" s="630"/>
      <c r="YK68" s="630"/>
      <c r="YL68" s="630"/>
      <c r="YM68" s="630"/>
      <c r="YN68" s="630"/>
      <c r="YO68" s="630"/>
      <c r="YP68" s="630"/>
      <c r="YQ68" s="630"/>
      <c r="YR68" s="630"/>
      <c r="YS68" s="630"/>
      <c r="YT68" s="630"/>
      <c r="YU68" s="630"/>
      <c r="YV68" s="630"/>
      <c r="YW68" s="630"/>
      <c r="YX68" s="630"/>
      <c r="YY68" s="630"/>
      <c r="YZ68" s="630"/>
      <c r="ZA68" s="630"/>
      <c r="ZB68" s="630"/>
      <c r="ZC68" s="630"/>
      <c r="ZD68" s="630"/>
      <c r="ZE68" s="630"/>
      <c r="ZF68" s="630"/>
      <c r="ZG68" s="630"/>
      <c r="ZH68" s="630"/>
      <c r="ZI68" s="630"/>
      <c r="ZJ68" s="630"/>
      <c r="ZK68" s="630"/>
      <c r="ZL68" s="630"/>
      <c r="ZM68" s="630"/>
      <c r="ZN68" s="630"/>
      <c r="ZO68" s="630"/>
      <c r="ZP68" s="630"/>
      <c r="ZQ68" s="630"/>
      <c r="ZR68" s="630"/>
      <c r="ZS68" s="630"/>
      <c r="ZT68" s="630"/>
      <c r="ZU68" s="630"/>
      <c r="ZV68" s="630"/>
      <c r="ZW68" s="630"/>
      <c r="ZX68" s="630"/>
      <c r="ZY68" s="630"/>
      <c r="ZZ68" s="630"/>
      <c r="AAA68" s="630"/>
      <c r="AAB68" s="630"/>
      <c r="AAC68" s="630"/>
      <c r="AAD68" s="630"/>
      <c r="AAE68" s="630"/>
      <c r="AAF68" s="630"/>
      <c r="AAG68" s="630"/>
      <c r="AAH68" s="630"/>
      <c r="AAI68" s="630"/>
      <c r="AAJ68" s="630"/>
      <c r="AAK68" s="630"/>
      <c r="AAL68" s="630"/>
      <c r="AAM68" s="630"/>
      <c r="AAN68" s="630"/>
      <c r="AAO68" s="630"/>
      <c r="AAP68" s="630"/>
      <c r="AAQ68" s="630"/>
      <c r="AAR68" s="630"/>
      <c r="AAS68" s="630"/>
      <c r="AAT68" s="630"/>
      <c r="AAU68" s="630"/>
      <c r="AAV68" s="630"/>
      <c r="AAW68" s="630"/>
      <c r="AAX68" s="630"/>
      <c r="AAY68" s="630"/>
      <c r="AAZ68" s="630"/>
      <c r="ABA68" s="630"/>
      <c r="ABB68" s="630"/>
      <c r="ABC68" s="630"/>
      <c r="ABD68" s="630"/>
      <c r="ABE68" s="630"/>
      <c r="ABF68" s="630"/>
      <c r="ABG68" s="630"/>
      <c r="ABH68" s="630"/>
      <c r="ABI68" s="630"/>
      <c r="ABJ68" s="630"/>
      <c r="ABK68" s="630"/>
      <c r="ABL68" s="630"/>
      <c r="ABM68" s="630"/>
      <c r="ABN68" s="630"/>
      <c r="ABO68" s="630"/>
      <c r="ABP68" s="630"/>
      <c r="ABQ68" s="630"/>
      <c r="ABR68" s="630"/>
      <c r="ABS68" s="630"/>
      <c r="ABT68" s="630"/>
      <c r="ABU68" s="630"/>
      <c r="ABV68" s="630"/>
      <c r="ABW68" s="630"/>
      <c r="ABX68" s="630"/>
      <c r="ABY68" s="630"/>
      <c r="ABZ68" s="630"/>
      <c r="ACA68" s="630"/>
      <c r="ACB68" s="630"/>
      <c r="ACC68" s="630"/>
      <c r="ACD68" s="630"/>
      <c r="ACE68" s="630"/>
      <c r="ACF68" s="630"/>
      <c r="ACG68" s="630"/>
      <c r="ACH68" s="630"/>
      <c r="ACI68" s="630"/>
      <c r="ACJ68" s="630"/>
      <c r="ACK68" s="630"/>
      <c r="ACL68" s="630"/>
      <c r="ACM68" s="630"/>
      <c r="ACN68" s="630"/>
      <c r="ACO68" s="630"/>
      <c r="ACP68" s="630"/>
      <c r="ACQ68" s="630"/>
      <c r="ACR68" s="630"/>
      <c r="ACS68" s="630"/>
      <c r="ACT68" s="630"/>
      <c r="ACU68" s="630"/>
      <c r="ACV68" s="630"/>
      <c r="ACW68" s="630"/>
      <c r="ACX68" s="630"/>
      <c r="ACY68" s="630"/>
      <c r="ACZ68" s="630"/>
      <c r="ADA68" s="630"/>
      <c r="ADB68" s="630"/>
      <c r="ADC68" s="630"/>
      <c r="ADD68" s="630"/>
      <c r="ADE68" s="630"/>
      <c r="ADF68" s="630"/>
      <c r="ADG68" s="630"/>
      <c r="ADH68" s="630"/>
      <c r="ADI68" s="630"/>
      <c r="ADJ68" s="630"/>
      <c r="ADK68" s="630"/>
      <c r="ADL68" s="630"/>
      <c r="ADM68" s="630"/>
      <c r="ADN68" s="630"/>
      <c r="ADO68" s="630"/>
      <c r="ADP68" s="630"/>
      <c r="ADQ68" s="630"/>
      <c r="ADR68" s="630"/>
      <c r="ADS68" s="630"/>
      <c r="ADT68" s="630"/>
      <c r="ADU68" s="630"/>
      <c r="ADV68" s="630"/>
      <c r="ADW68" s="630"/>
      <c r="ADX68" s="630"/>
      <c r="ADY68" s="630"/>
      <c r="ADZ68" s="630"/>
      <c r="AEA68" s="630"/>
      <c r="AEB68" s="630"/>
      <c r="AEC68" s="630"/>
      <c r="AED68" s="630"/>
      <c r="AEE68" s="630"/>
      <c r="AEF68" s="630"/>
      <c r="AEG68" s="630"/>
      <c r="AEH68" s="630"/>
      <c r="AEI68" s="630"/>
      <c r="AEJ68" s="630"/>
      <c r="AEK68" s="630"/>
      <c r="AEL68" s="630"/>
      <c r="AEM68" s="630"/>
      <c r="AEN68" s="630"/>
      <c r="AEO68" s="630"/>
      <c r="AEP68" s="630"/>
      <c r="AEQ68" s="630"/>
      <c r="AER68" s="630"/>
      <c r="AES68" s="630"/>
      <c r="AET68" s="630"/>
      <c r="AEU68" s="630"/>
      <c r="AEV68" s="630"/>
      <c r="AEW68" s="630"/>
      <c r="AEX68" s="630"/>
      <c r="AEY68" s="630"/>
      <c r="AEZ68" s="630"/>
      <c r="AFA68" s="630"/>
      <c r="AFB68" s="630"/>
      <c r="AFC68" s="630"/>
      <c r="AFD68" s="630"/>
      <c r="AFE68" s="630"/>
      <c r="AFF68" s="630"/>
      <c r="AFG68" s="630"/>
      <c r="AFH68" s="630"/>
      <c r="AFI68" s="630"/>
      <c r="AFJ68" s="630"/>
      <c r="AFK68" s="630"/>
      <c r="AFL68" s="630"/>
      <c r="AFM68" s="630"/>
      <c r="AFN68" s="630"/>
      <c r="AFO68" s="630"/>
      <c r="AFP68" s="630"/>
      <c r="AFQ68" s="630"/>
      <c r="AFR68" s="630"/>
      <c r="AFS68" s="630"/>
      <c r="AFT68" s="630"/>
      <c r="AFU68" s="630"/>
      <c r="AFV68" s="630"/>
      <c r="AFW68" s="630"/>
      <c r="AFX68" s="630"/>
      <c r="AFY68" s="630"/>
      <c r="AFZ68" s="630"/>
      <c r="AGA68" s="630"/>
      <c r="AGB68" s="630"/>
      <c r="AGC68" s="630"/>
      <c r="AGD68" s="630"/>
      <c r="AGE68" s="630"/>
      <c r="AGF68" s="630"/>
      <c r="AGG68" s="630"/>
      <c r="AGH68" s="630"/>
      <c r="AGI68" s="630"/>
      <c r="AGJ68" s="630"/>
      <c r="AGK68" s="630"/>
      <c r="AGL68" s="630"/>
      <c r="AGM68" s="630"/>
      <c r="AGN68" s="630"/>
      <c r="AGO68" s="630"/>
      <c r="AGP68" s="630"/>
      <c r="AGQ68" s="630"/>
      <c r="AGR68" s="630"/>
      <c r="AGS68" s="630"/>
      <c r="AGT68" s="630"/>
      <c r="AGU68" s="630"/>
      <c r="AGV68" s="630"/>
      <c r="AGW68" s="630"/>
      <c r="AGX68" s="630"/>
      <c r="AGY68" s="630"/>
      <c r="AGZ68" s="630"/>
      <c r="AHA68" s="630"/>
      <c r="AHB68" s="630"/>
      <c r="AHC68" s="630"/>
      <c r="AHD68" s="630"/>
      <c r="AHE68" s="630"/>
      <c r="AHF68" s="630"/>
      <c r="AHG68" s="630"/>
      <c r="AHH68" s="630"/>
      <c r="AHI68" s="630"/>
      <c r="AHJ68" s="630"/>
      <c r="AHK68" s="630"/>
      <c r="AHL68" s="630"/>
      <c r="AHM68" s="630"/>
      <c r="AHN68" s="630"/>
      <c r="AHO68" s="630"/>
      <c r="AHP68" s="630"/>
      <c r="AHQ68" s="630"/>
      <c r="AHR68" s="630"/>
      <c r="AHS68" s="630"/>
      <c r="AHT68" s="630"/>
      <c r="AHU68" s="630"/>
      <c r="AHV68" s="630"/>
      <c r="AHW68" s="630"/>
      <c r="AHX68" s="630"/>
      <c r="AHY68" s="630"/>
      <c r="AHZ68" s="630"/>
      <c r="AIA68" s="630"/>
      <c r="AIB68" s="630"/>
      <c r="AIC68" s="630"/>
      <c r="AID68" s="630"/>
      <c r="AIE68" s="630"/>
      <c r="AIF68" s="630"/>
      <c r="AIG68" s="630"/>
      <c r="AIH68" s="630"/>
      <c r="AII68" s="630"/>
      <c r="AIJ68" s="630"/>
      <c r="AIK68" s="630"/>
      <c r="AIL68" s="630"/>
      <c r="AIM68" s="630"/>
      <c r="AIN68" s="630"/>
      <c r="AIO68" s="630"/>
      <c r="AIP68" s="630"/>
      <c r="AIQ68" s="630"/>
      <c r="AIR68" s="630"/>
      <c r="AIS68" s="630"/>
      <c r="AIT68" s="630"/>
      <c r="AIU68" s="630"/>
      <c r="AIV68" s="630"/>
      <c r="AIW68" s="630"/>
      <c r="AIX68" s="630"/>
      <c r="AIY68" s="630"/>
      <c r="AIZ68" s="630"/>
      <c r="AJA68" s="630"/>
      <c r="AJB68" s="630"/>
      <c r="AJC68" s="630"/>
      <c r="AJD68" s="630"/>
      <c r="AJE68" s="630"/>
      <c r="AJF68" s="630"/>
      <c r="AJG68" s="630"/>
      <c r="AJH68" s="630"/>
      <c r="AJI68" s="630"/>
      <c r="AJJ68" s="630"/>
      <c r="AJK68" s="630"/>
      <c r="AJL68" s="630"/>
      <c r="AJM68" s="630"/>
      <c r="AJN68" s="630"/>
      <c r="AJO68" s="630"/>
      <c r="AJP68" s="630"/>
      <c r="AJQ68" s="630"/>
      <c r="AJR68" s="630"/>
      <c r="AJS68" s="630"/>
      <c r="AJT68" s="630"/>
      <c r="AJU68" s="630"/>
      <c r="AJV68" s="630"/>
      <c r="AJW68" s="630"/>
      <c r="AJX68" s="630"/>
      <c r="AJY68" s="630"/>
      <c r="AJZ68" s="630"/>
      <c r="AKA68" s="630"/>
      <c r="AKB68" s="630"/>
      <c r="AKC68" s="630"/>
      <c r="AKD68" s="630"/>
      <c r="AKE68" s="630"/>
      <c r="AKF68" s="630"/>
      <c r="AKG68" s="630"/>
      <c r="AKH68" s="630"/>
      <c r="AKI68" s="630"/>
      <c r="AKJ68" s="630"/>
      <c r="AKK68" s="630"/>
      <c r="AKL68" s="630"/>
      <c r="AKM68" s="630"/>
      <c r="AKN68" s="630"/>
      <c r="AKO68" s="630"/>
      <c r="AKP68" s="630"/>
      <c r="AKQ68" s="630"/>
      <c r="AKR68" s="630"/>
      <c r="AKS68" s="630"/>
      <c r="AKT68" s="630"/>
      <c r="AKU68" s="630"/>
      <c r="AKV68" s="630"/>
      <c r="AKW68" s="630"/>
      <c r="AKX68" s="630"/>
      <c r="AKY68" s="630"/>
      <c r="AKZ68" s="630"/>
      <c r="ALA68" s="630"/>
      <c r="ALB68" s="630"/>
      <c r="ALC68" s="630"/>
      <c r="ALD68" s="630"/>
      <c r="ALE68" s="630"/>
      <c r="ALF68" s="630"/>
      <c r="ALG68" s="630"/>
      <c r="ALH68" s="630"/>
      <c r="ALI68" s="630"/>
      <c r="ALJ68" s="630"/>
      <c r="ALK68" s="630"/>
      <c r="ALL68" s="630"/>
      <c r="ALM68" s="630"/>
      <c r="ALN68" s="630"/>
      <c r="ALO68" s="630"/>
    </row>
    <row r="69" s="634" customFormat="true" ht="15.75" hidden="true" customHeight="false" outlineLevel="0" collapsed="false">
      <c r="A69" s="630"/>
      <c r="B69" s="635"/>
      <c r="C69" s="632"/>
      <c r="D69" s="632"/>
      <c r="E69" s="632"/>
      <c r="F69" s="633" t="n">
        <v>0</v>
      </c>
      <c r="G69" s="633" t="n">
        <v>0</v>
      </c>
      <c r="H69" s="633" t="n">
        <v>0</v>
      </c>
      <c r="I69" s="633" t="n">
        <v>0</v>
      </c>
      <c r="J69" s="632"/>
      <c r="K69" s="632"/>
      <c r="L69" s="632"/>
      <c r="M69" s="632"/>
      <c r="N69" s="633" t="n">
        <v>0</v>
      </c>
      <c r="O69" s="633" t="n">
        <v>0</v>
      </c>
      <c r="P69" s="633" t="n">
        <v>0</v>
      </c>
      <c r="Q69" s="633" t="n">
        <v>0</v>
      </c>
      <c r="R69" s="632"/>
      <c r="S69" s="632"/>
      <c r="T69" s="632"/>
      <c r="U69" s="633" t="n">
        <v>0</v>
      </c>
      <c r="V69" s="633" t="n">
        <v>0</v>
      </c>
      <c r="W69" s="633" t="n">
        <v>0</v>
      </c>
      <c r="X69" s="633" t="n">
        <v>0</v>
      </c>
      <c r="Y69" s="633" t="n">
        <v>0</v>
      </c>
      <c r="Z69" s="633" t="n">
        <v>0</v>
      </c>
      <c r="AA69" s="633" t="n">
        <v>0</v>
      </c>
      <c r="AB69" s="633" t="n">
        <v>0</v>
      </c>
      <c r="AC69" s="633" t="n">
        <v>0</v>
      </c>
      <c r="AD69" s="633" t="n">
        <v>0</v>
      </c>
      <c r="AE69" s="633" t="n">
        <v>0</v>
      </c>
      <c r="AF69" s="633" t="n">
        <v>0</v>
      </c>
      <c r="AG69" s="633" t="n">
        <v>0</v>
      </c>
      <c r="AH69" s="633" t="n">
        <v>0</v>
      </c>
      <c r="AI69" s="633" t="n">
        <v>0</v>
      </c>
      <c r="AJ69" s="633" t="n">
        <v>0</v>
      </c>
      <c r="AK69" s="633" t="n">
        <v>0</v>
      </c>
      <c r="AL69" s="633" t="n">
        <v>0</v>
      </c>
      <c r="AM69" s="633" t="n">
        <v>0</v>
      </c>
      <c r="AN69" s="633" t="n">
        <v>0</v>
      </c>
      <c r="AO69" s="630"/>
      <c r="AP69" s="630"/>
      <c r="AQ69" s="630"/>
      <c r="AR69" s="630"/>
      <c r="AS69" s="630"/>
      <c r="AT69" s="630"/>
      <c r="AU69" s="630"/>
      <c r="AV69" s="630"/>
      <c r="AW69" s="630"/>
      <c r="AX69" s="630"/>
      <c r="AY69" s="630"/>
      <c r="AZ69" s="630"/>
      <c r="BA69" s="630"/>
      <c r="BB69" s="630"/>
      <c r="BC69" s="630"/>
      <c r="BD69" s="630"/>
      <c r="BE69" s="630"/>
      <c r="BF69" s="630"/>
      <c r="BG69" s="630"/>
      <c r="BH69" s="630"/>
      <c r="BI69" s="630"/>
      <c r="BJ69" s="630"/>
      <c r="BK69" s="630"/>
      <c r="BL69" s="630"/>
      <c r="BM69" s="630"/>
      <c r="BN69" s="630"/>
      <c r="BO69" s="630"/>
      <c r="BP69" s="630"/>
      <c r="BQ69" s="630"/>
      <c r="BR69" s="630"/>
      <c r="BS69" s="630"/>
      <c r="BT69" s="630"/>
      <c r="BU69" s="630"/>
      <c r="BV69" s="630"/>
      <c r="BW69" s="630"/>
      <c r="BX69" s="630"/>
      <c r="BY69" s="630"/>
      <c r="BZ69" s="630"/>
      <c r="CA69" s="630"/>
      <c r="CB69" s="630"/>
      <c r="CC69" s="630"/>
      <c r="CD69" s="630"/>
      <c r="CE69" s="630"/>
      <c r="CF69" s="630"/>
      <c r="CG69" s="630"/>
      <c r="CH69" s="630"/>
      <c r="CI69" s="630"/>
      <c r="CJ69" s="630"/>
      <c r="CK69" s="630"/>
      <c r="CL69" s="630"/>
      <c r="CM69" s="630"/>
      <c r="CN69" s="630"/>
      <c r="CO69" s="630"/>
      <c r="CP69" s="630"/>
      <c r="CQ69" s="630"/>
      <c r="CR69" s="630"/>
      <c r="CS69" s="630"/>
      <c r="CT69" s="630"/>
      <c r="CU69" s="630"/>
      <c r="CV69" s="630"/>
      <c r="CW69" s="630"/>
      <c r="CX69" s="630"/>
      <c r="CY69" s="630"/>
      <c r="CZ69" s="630"/>
      <c r="DA69" s="630"/>
      <c r="DB69" s="630"/>
      <c r="DC69" s="630"/>
      <c r="DD69" s="630"/>
      <c r="DE69" s="630"/>
      <c r="DF69" s="630"/>
      <c r="DG69" s="630"/>
      <c r="DH69" s="630"/>
      <c r="DI69" s="630"/>
      <c r="DJ69" s="630"/>
      <c r="DK69" s="630"/>
      <c r="DL69" s="630"/>
      <c r="DM69" s="630"/>
      <c r="DN69" s="630"/>
      <c r="DO69" s="630"/>
      <c r="DP69" s="630"/>
      <c r="DQ69" s="630"/>
      <c r="DR69" s="630"/>
      <c r="DS69" s="630"/>
      <c r="DT69" s="630"/>
      <c r="DU69" s="630"/>
      <c r="DV69" s="630"/>
      <c r="DW69" s="630"/>
      <c r="DX69" s="630"/>
      <c r="DY69" s="630"/>
      <c r="DZ69" s="630"/>
      <c r="EA69" s="630"/>
      <c r="EB69" s="630"/>
      <c r="EC69" s="630"/>
      <c r="ED69" s="630"/>
      <c r="EE69" s="630"/>
      <c r="EF69" s="630"/>
      <c r="EG69" s="630"/>
      <c r="EH69" s="630"/>
      <c r="EI69" s="630"/>
      <c r="EJ69" s="630"/>
      <c r="EK69" s="630"/>
      <c r="EL69" s="630"/>
      <c r="EM69" s="630"/>
      <c r="EN69" s="630"/>
      <c r="EO69" s="630"/>
      <c r="EP69" s="630"/>
      <c r="EQ69" s="630"/>
      <c r="ER69" s="630"/>
      <c r="ES69" s="630"/>
      <c r="ET69" s="630"/>
      <c r="EU69" s="630"/>
      <c r="EV69" s="630"/>
      <c r="EW69" s="630"/>
      <c r="EX69" s="630"/>
      <c r="EY69" s="630"/>
      <c r="EZ69" s="630"/>
      <c r="FA69" s="630"/>
      <c r="FB69" s="630"/>
      <c r="FC69" s="630"/>
      <c r="FD69" s="630"/>
      <c r="FE69" s="630"/>
      <c r="FF69" s="630"/>
      <c r="FG69" s="630"/>
      <c r="FH69" s="630"/>
      <c r="FI69" s="630"/>
      <c r="FJ69" s="630"/>
      <c r="FK69" s="630"/>
      <c r="FL69" s="630"/>
      <c r="FM69" s="630"/>
      <c r="FN69" s="630"/>
      <c r="FO69" s="630"/>
      <c r="FP69" s="630"/>
      <c r="FQ69" s="630"/>
      <c r="FR69" s="630"/>
      <c r="FS69" s="630"/>
      <c r="FT69" s="630"/>
      <c r="FU69" s="630"/>
      <c r="FV69" s="630"/>
      <c r="FW69" s="630"/>
      <c r="FX69" s="630"/>
      <c r="FY69" s="630"/>
      <c r="FZ69" s="630"/>
      <c r="GA69" s="630"/>
      <c r="GB69" s="630"/>
      <c r="GC69" s="630"/>
      <c r="GD69" s="630"/>
      <c r="GE69" s="630"/>
      <c r="GF69" s="630"/>
      <c r="GG69" s="630"/>
      <c r="GH69" s="630"/>
      <c r="GI69" s="630"/>
      <c r="GJ69" s="630"/>
      <c r="GK69" s="630"/>
      <c r="GL69" s="630"/>
      <c r="GM69" s="630"/>
      <c r="GN69" s="630"/>
      <c r="GO69" s="630"/>
      <c r="GP69" s="630"/>
      <c r="GQ69" s="630"/>
      <c r="GR69" s="630"/>
      <c r="GS69" s="630"/>
      <c r="GT69" s="630"/>
      <c r="GU69" s="630"/>
      <c r="GV69" s="630"/>
      <c r="GW69" s="630"/>
      <c r="GX69" s="630"/>
      <c r="GY69" s="630"/>
      <c r="GZ69" s="630"/>
      <c r="HA69" s="630"/>
      <c r="HB69" s="630"/>
      <c r="HC69" s="630"/>
      <c r="HD69" s="630"/>
      <c r="HE69" s="630"/>
      <c r="HF69" s="630"/>
      <c r="HG69" s="630"/>
      <c r="HH69" s="630"/>
      <c r="HI69" s="630"/>
      <c r="HJ69" s="630"/>
      <c r="HK69" s="630"/>
      <c r="HL69" s="630"/>
      <c r="HM69" s="630"/>
      <c r="HN69" s="630"/>
      <c r="HO69" s="630"/>
      <c r="HP69" s="630"/>
      <c r="HQ69" s="630"/>
      <c r="HR69" s="630"/>
      <c r="HS69" s="630"/>
      <c r="HT69" s="630"/>
      <c r="HU69" s="630"/>
      <c r="HV69" s="630"/>
      <c r="HW69" s="630"/>
      <c r="HX69" s="630"/>
      <c r="HY69" s="630"/>
      <c r="HZ69" s="630"/>
      <c r="IA69" s="630"/>
      <c r="IB69" s="630"/>
      <c r="IC69" s="630"/>
      <c r="ID69" s="630"/>
      <c r="IE69" s="630"/>
      <c r="IF69" s="630"/>
      <c r="IG69" s="630"/>
      <c r="IH69" s="630"/>
      <c r="II69" s="630"/>
      <c r="IJ69" s="630"/>
      <c r="IK69" s="630"/>
      <c r="IL69" s="630"/>
      <c r="IM69" s="630"/>
      <c r="IN69" s="630"/>
      <c r="IO69" s="630"/>
      <c r="IP69" s="630"/>
      <c r="IQ69" s="630"/>
      <c r="IR69" s="630"/>
      <c r="IS69" s="630"/>
      <c r="IT69" s="630"/>
      <c r="IU69" s="630"/>
      <c r="IV69" s="630"/>
      <c r="IW69" s="630"/>
      <c r="IX69" s="630"/>
      <c r="IY69" s="630"/>
      <c r="IZ69" s="630"/>
      <c r="JA69" s="630"/>
      <c r="JB69" s="630"/>
      <c r="JC69" s="630"/>
      <c r="JD69" s="630"/>
      <c r="JE69" s="630"/>
      <c r="JF69" s="630"/>
      <c r="JG69" s="630"/>
      <c r="JH69" s="630"/>
      <c r="JI69" s="630"/>
      <c r="JJ69" s="630"/>
      <c r="JK69" s="630"/>
      <c r="JL69" s="630"/>
      <c r="JM69" s="630"/>
      <c r="JN69" s="630"/>
      <c r="JO69" s="630"/>
      <c r="JP69" s="630"/>
      <c r="JQ69" s="630"/>
      <c r="JR69" s="630"/>
      <c r="JS69" s="630"/>
      <c r="JT69" s="630"/>
      <c r="JU69" s="630"/>
      <c r="JV69" s="630"/>
      <c r="JW69" s="630"/>
      <c r="JX69" s="630"/>
      <c r="JY69" s="630"/>
      <c r="JZ69" s="630"/>
      <c r="KA69" s="630"/>
      <c r="KB69" s="630"/>
      <c r="KC69" s="630"/>
      <c r="KD69" s="630"/>
      <c r="KE69" s="630"/>
      <c r="KF69" s="630"/>
      <c r="KG69" s="630"/>
      <c r="KH69" s="630"/>
      <c r="KI69" s="630"/>
      <c r="KJ69" s="630"/>
      <c r="KK69" s="630"/>
      <c r="KL69" s="630"/>
      <c r="KM69" s="630"/>
      <c r="KN69" s="630"/>
      <c r="KO69" s="630"/>
      <c r="KP69" s="630"/>
      <c r="KQ69" s="630"/>
      <c r="KR69" s="630"/>
      <c r="KS69" s="630"/>
      <c r="KT69" s="630"/>
      <c r="KU69" s="630"/>
      <c r="KV69" s="630"/>
      <c r="KW69" s="630"/>
      <c r="KX69" s="630"/>
      <c r="KY69" s="630"/>
      <c r="KZ69" s="630"/>
      <c r="LA69" s="630"/>
      <c r="LB69" s="630"/>
      <c r="LC69" s="630"/>
      <c r="LD69" s="630"/>
      <c r="LE69" s="630"/>
      <c r="LF69" s="630"/>
      <c r="LG69" s="630"/>
      <c r="LH69" s="630"/>
      <c r="LI69" s="630"/>
      <c r="LJ69" s="630"/>
      <c r="LK69" s="630"/>
      <c r="LL69" s="630"/>
      <c r="LM69" s="630"/>
      <c r="LN69" s="630"/>
      <c r="LO69" s="630"/>
      <c r="LP69" s="630"/>
      <c r="LQ69" s="630"/>
      <c r="LR69" s="630"/>
      <c r="LS69" s="630"/>
      <c r="LT69" s="630"/>
      <c r="LU69" s="630"/>
      <c r="LV69" s="630"/>
      <c r="LW69" s="630"/>
      <c r="LX69" s="630"/>
      <c r="LY69" s="630"/>
      <c r="LZ69" s="630"/>
      <c r="MA69" s="630"/>
      <c r="MB69" s="630"/>
      <c r="MC69" s="630"/>
      <c r="MD69" s="630"/>
      <c r="ME69" s="630"/>
      <c r="MF69" s="630"/>
      <c r="MG69" s="630"/>
      <c r="MH69" s="630"/>
      <c r="MI69" s="630"/>
      <c r="MJ69" s="630"/>
      <c r="MK69" s="630"/>
      <c r="ML69" s="630"/>
      <c r="MM69" s="630"/>
      <c r="MN69" s="630"/>
      <c r="MO69" s="630"/>
      <c r="MP69" s="630"/>
      <c r="MQ69" s="630"/>
      <c r="MR69" s="630"/>
      <c r="MS69" s="630"/>
      <c r="MT69" s="630"/>
      <c r="MU69" s="630"/>
      <c r="MV69" s="630"/>
      <c r="MW69" s="630"/>
      <c r="MX69" s="630"/>
      <c r="MY69" s="630"/>
      <c r="MZ69" s="630"/>
      <c r="NA69" s="630"/>
      <c r="NB69" s="630"/>
      <c r="NC69" s="630"/>
      <c r="ND69" s="630"/>
      <c r="NE69" s="630"/>
      <c r="NF69" s="630"/>
      <c r="NG69" s="630"/>
      <c r="NH69" s="630"/>
      <c r="NI69" s="630"/>
      <c r="NJ69" s="630"/>
      <c r="NK69" s="630"/>
      <c r="NL69" s="630"/>
      <c r="NM69" s="630"/>
      <c r="NN69" s="630"/>
      <c r="NO69" s="630"/>
      <c r="NP69" s="630"/>
      <c r="NQ69" s="630"/>
      <c r="NR69" s="630"/>
      <c r="NS69" s="630"/>
      <c r="NT69" s="630"/>
      <c r="NU69" s="630"/>
      <c r="NV69" s="630"/>
      <c r="NW69" s="630"/>
      <c r="NX69" s="630"/>
      <c r="NY69" s="630"/>
      <c r="NZ69" s="630"/>
      <c r="OA69" s="630"/>
      <c r="OB69" s="630"/>
      <c r="OC69" s="630"/>
      <c r="OD69" s="630"/>
      <c r="OE69" s="630"/>
      <c r="OF69" s="630"/>
      <c r="OG69" s="630"/>
      <c r="OH69" s="630"/>
      <c r="OI69" s="630"/>
      <c r="OJ69" s="630"/>
      <c r="OK69" s="630"/>
      <c r="OL69" s="630"/>
      <c r="OM69" s="630"/>
      <c r="ON69" s="630"/>
      <c r="OO69" s="630"/>
      <c r="OP69" s="630"/>
      <c r="OQ69" s="630"/>
      <c r="OR69" s="630"/>
      <c r="OS69" s="630"/>
      <c r="OT69" s="630"/>
      <c r="OU69" s="630"/>
      <c r="OV69" s="630"/>
      <c r="OW69" s="630"/>
      <c r="OX69" s="630"/>
      <c r="OY69" s="630"/>
      <c r="OZ69" s="630"/>
      <c r="PA69" s="630"/>
      <c r="PB69" s="630"/>
      <c r="PC69" s="630"/>
      <c r="PD69" s="630"/>
      <c r="PE69" s="630"/>
      <c r="PF69" s="630"/>
      <c r="PG69" s="630"/>
      <c r="PH69" s="630"/>
      <c r="PI69" s="630"/>
      <c r="PJ69" s="630"/>
      <c r="PK69" s="630"/>
      <c r="PL69" s="630"/>
      <c r="PM69" s="630"/>
      <c r="PN69" s="630"/>
      <c r="PO69" s="630"/>
      <c r="PP69" s="630"/>
      <c r="PQ69" s="630"/>
      <c r="PR69" s="630"/>
      <c r="PS69" s="630"/>
      <c r="PT69" s="630"/>
      <c r="PU69" s="630"/>
      <c r="PV69" s="630"/>
      <c r="PW69" s="630"/>
      <c r="PX69" s="630"/>
      <c r="PY69" s="630"/>
      <c r="PZ69" s="630"/>
      <c r="QA69" s="630"/>
      <c r="QB69" s="630"/>
      <c r="QC69" s="630"/>
      <c r="QD69" s="630"/>
      <c r="QE69" s="630"/>
      <c r="QF69" s="630"/>
      <c r="QG69" s="630"/>
      <c r="QH69" s="630"/>
      <c r="QI69" s="630"/>
      <c r="QJ69" s="630"/>
      <c r="QK69" s="630"/>
      <c r="QL69" s="630"/>
      <c r="QM69" s="630"/>
      <c r="QN69" s="630"/>
      <c r="QO69" s="630"/>
      <c r="QP69" s="630"/>
      <c r="QQ69" s="630"/>
      <c r="QR69" s="630"/>
      <c r="QS69" s="630"/>
      <c r="QT69" s="630"/>
      <c r="QU69" s="630"/>
      <c r="QV69" s="630"/>
      <c r="QW69" s="630"/>
      <c r="QX69" s="630"/>
      <c r="QY69" s="630"/>
      <c r="QZ69" s="630"/>
      <c r="RA69" s="630"/>
      <c r="RB69" s="630"/>
      <c r="RC69" s="630"/>
      <c r="RD69" s="630"/>
      <c r="RE69" s="630"/>
      <c r="RF69" s="630"/>
      <c r="RG69" s="630"/>
      <c r="RH69" s="630"/>
      <c r="RI69" s="630"/>
      <c r="RJ69" s="630"/>
      <c r="RK69" s="630"/>
      <c r="RL69" s="630"/>
      <c r="RM69" s="630"/>
      <c r="RN69" s="630"/>
      <c r="RO69" s="630"/>
      <c r="RP69" s="630"/>
      <c r="RQ69" s="630"/>
      <c r="RR69" s="630"/>
      <c r="RS69" s="630"/>
      <c r="RT69" s="630"/>
      <c r="RU69" s="630"/>
      <c r="RV69" s="630"/>
      <c r="RW69" s="630"/>
      <c r="RX69" s="630"/>
      <c r="RY69" s="630"/>
      <c r="RZ69" s="630"/>
      <c r="SA69" s="630"/>
      <c r="SB69" s="630"/>
      <c r="SC69" s="630"/>
      <c r="SD69" s="630"/>
      <c r="SE69" s="630"/>
      <c r="SF69" s="630"/>
      <c r="SG69" s="630"/>
      <c r="SH69" s="630"/>
      <c r="SI69" s="630"/>
      <c r="SJ69" s="630"/>
      <c r="SK69" s="630"/>
      <c r="SL69" s="630"/>
      <c r="SM69" s="630"/>
      <c r="SN69" s="630"/>
      <c r="SO69" s="630"/>
      <c r="SP69" s="630"/>
      <c r="SQ69" s="630"/>
      <c r="SR69" s="630"/>
      <c r="SS69" s="630"/>
      <c r="ST69" s="630"/>
      <c r="SU69" s="630"/>
      <c r="SV69" s="630"/>
      <c r="SW69" s="630"/>
      <c r="SX69" s="630"/>
      <c r="SY69" s="630"/>
      <c r="SZ69" s="630"/>
      <c r="TA69" s="630"/>
      <c r="TB69" s="630"/>
      <c r="TC69" s="630"/>
      <c r="TD69" s="630"/>
      <c r="TE69" s="630"/>
      <c r="TF69" s="630"/>
      <c r="TG69" s="630"/>
      <c r="TH69" s="630"/>
      <c r="TI69" s="630"/>
      <c r="TJ69" s="630"/>
      <c r="TK69" s="630"/>
      <c r="TL69" s="630"/>
      <c r="TM69" s="630"/>
      <c r="TN69" s="630"/>
      <c r="TO69" s="630"/>
      <c r="TP69" s="630"/>
      <c r="TQ69" s="630"/>
      <c r="TR69" s="630"/>
      <c r="TS69" s="630"/>
      <c r="TT69" s="630"/>
      <c r="TU69" s="630"/>
      <c r="TV69" s="630"/>
      <c r="TW69" s="630"/>
      <c r="TX69" s="630"/>
      <c r="TY69" s="630"/>
      <c r="TZ69" s="630"/>
      <c r="UA69" s="630"/>
      <c r="UB69" s="630"/>
      <c r="UC69" s="630"/>
      <c r="UD69" s="630"/>
      <c r="UE69" s="630"/>
      <c r="UF69" s="630"/>
      <c r="UG69" s="630"/>
      <c r="UH69" s="630"/>
      <c r="UI69" s="630"/>
      <c r="UJ69" s="630"/>
      <c r="UK69" s="630"/>
      <c r="UL69" s="630"/>
      <c r="UM69" s="630"/>
      <c r="UN69" s="630"/>
      <c r="UO69" s="630"/>
      <c r="UP69" s="630"/>
      <c r="UQ69" s="630"/>
      <c r="UR69" s="630"/>
      <c r="US69" s="630"/>
      <c r="UT69" s="630"/>
      <c r="UU69" s="630"/>
      <c r="UV69" s="630"/>
      <c r="UW69" s="630"/>
      <c r="UX69" s="630"/>
      <c r="UY69" s="630"/>
      <c r="UZ69" s="630"/>
      <c r="VA69" s="630"/>
      <c r="VB69" s="630"/>
      <c r="VC69" s="630"/>
      <c r="VD69" s="630"/>
      <c r="VE69" s="630"/>
      <c r="VF69" s="630"/>
      <c r="VG69" s="630"/>
      <c r="VH69" s="630"/>
      <c r="VI69" s="630"/>
      <c r="VJ69" s="630"/>
      <c r="VK69" s="630"/>
      <c r="VL69" s="630"/>
      <c r="VM69" s="630"/>
      <c r="VN69" s="630"/>
      <c r="VO69" s="630"/>
      <c r="VP69" s="630"/>
      <c r="VQ69" s="630"/>
      <c r="VR69" s="630"/>
      <c r="VS69" s="630"/>
      <c r="VT69" s="630"/>
      <c r="VU69" s="630"/>
      <c r="VV69" s="630"/>
      <c r="VW69" s="630"/>
      <c r="VX69" s="630"/>
      <c r="VY69" s="630"/>
      <c r="VZ69" s="630"/>
      <c r="WA69" s="630"/>
      <c r="WB69" s="630"/>
      <c r="WC69" s="630"/>
      <c r="WD69" s="630"/>
      <c r="WE69" s="630"/>
      <c r="WF69" s="630"/>
      <c r="WG69" s="630"/>
      <c r="WH69" s="630"/>
      <c r="WI69" s="630"/>
      <c r="WJ69" s="630"/>
      <c r="WK69" s="630"/>
      <c r="WL69" s="630"/>
      <c r="WM69" s="630"/>
      <c r="WN69" s="630"/>
      <c r="WO69" s="630"/>
      <c r="WP69" s="630"/>
      <c r="WQ69" s="630"/>
      <c r="WR69" s="630"/>
      <c r="WS69" s="630"/>
      <c r="WT69" s="630"/>
      <c r="WU69" s="630"/>
      <c r="WV69" s="630"/>
      <c r="WW69" s="630"/>
      <c r="WX69" s="630"/>
      <c r="WY69" s="630"/>
      <c r="WZ69" s="630"/>
      <c r="XA69" s="630"/>
      <c r="XB69" s="630"/>
      <c r="XC69" s="630"/>
      <c r="XD69" s="630"/>
      <c r="XE69" s="630"/>
      <c r="XF69" s="630"/>
      <c r="XG69" s="630"/>
      <c r="XH69" s="630"/>
      <c r="XI69" s="630"/>
      <c r="XJ69" s="630"/>
      <c r="XK69" s="630"/>
      <c r="XL69" s="630"/>
      <c r="XM69" s="630"/>
      <c r="XN69" s="630"/>
      <c r="XO69" s="630"/>
      <c r="XP69" s="630"/>
      <c r="XQ69" s="630"/>
      <c r="XR69" s="630"/>
      <c r="XS69" s="630"/>
      <c r="XT69" s="630"/>
      <c r="XU69" s="630"/>
      <c r="XV69" s="630"/>
      <c r="XW69" s="630"/>
      <c r="XX69" s="630"/>
      <c r="XY69" s="630"/>
      <c r="XZ69" s="630"/>
      <c r="YA69" s="630"/>
      <c r="YB69" s="630"/>
      <c r="YC69" s="630"/>
      <c r="YD69" s="630"/>
      <c r="YE69" s="630"/>
      <c r="YF69" s="630"/>
      <c r="YG69" s="630"/>
      <c r="YH69" s="630"/>
      <c r="YI69" s="630"/>
      <c r="YJ69" s="630"/>
      <c r="YK69" s="630"/>
      <c r="YL69" s="630"/>
      <c r="YM69" s="630"/>
      <c r="YN69" s="630"/>
      <c r="YO69" s="630"/>
      <c r="YP69" s="630"/>
      <c r="YQ69" s="630"/>
      <c r="YR69" s="630"/>
      <c r="YS69" s="630"/>
      <c r="YT69" s="630"/>
      <c r="YU69" s="630"/>
      <c r="YV69" s="630"/>
      <c r="YW69" s="630"/>
      <c r="YX69" s="630"/>
      <c r="YY69" s="630"/>
      <c r="YZ69" s="630"/>
      <c r="ZA69" s="630"/>
      <c r="ZB69" s="630"/>
      <c r="ZC69" s="630"/>
      <c r="ZD69" s="630"/>
      <c r="ZE69" s="630"/>
      <c r="ZF69" s="630"/>
      <c r="ZG69" s="630"/>
      <c r="ZH69" s="630"/>
      <c r="ZI69" s="630"/>
      <c r="ZJ69" s="630"/>
      <c r="ZK69" s="630"/>
      <c r="ZL69" s="630"/>
      <c r="ZM69" s="630"/>
      <c r="ZN69" s="630"/>
      <c r="ZO69" s="630"/>
      <c r="ZP69" s="630"/>
      <c r="ZQ69" s="630"/>
      <c r="ZR69" s="630"/>
      <c r="ZS69" s="630"/>
      <c r="ZT69" s="630"/>
      <c r="ZU69" s="630"/>
      <c r="ZV69" s="630"/>
      <c r="ZW69" s="630"/>
      <c r="ZX69" s="630"/>
      <c r="ZY69" s="630"/>
      <c r="ZZ69" s="630"/>
      <c r="AAA69" s="630"/>
      <c r="AAB69" s="630"/>
      <c r="AAC69" s="630"/>
      <c r="AAD69" s="630"/>
      <c r="AAE69" s="630"/>
      <c r="AAF69" s="630"/>
      <c r="AAG69" s="630"/>
      <c r="AAH69" s="630"/>
      <c r="AAI69" s="630"/>
      <c r="AAJ69" s="630"/>
      <c r="AAK69" s="630"/>
      <c r="AAL69" s="630"/>
      <c r="AAM69" s="630"/>
      <c r="AAN69" s="630"/>
      <c r="AAO69" s="630"/>
      <c r="AAP69" s="630"/>
      <c r="AAQ69" s="630"/>
      <c r="AAR69" s="630"/>
      <c r="AAS69" s="630"/>
      <c r="AAT69" s="630"/>
      <c r="AAU69" s="630"/>
      <c r="AAV69" s="630"/>
      <c r="AAW69" s="630"/>
      <c r="AAX69" s="630"/>
      <c r="AAY69" s="630"/>
      <c r="AAZ69" s="630"/>
      <c r="ABA69" s="630"/>
      <c r="ABB69" s="630"/>
      <c r="ABC69" s="630"/>
      <c r="ABD69" s="630"/>
      <c r="ABE69" s="630"/>
      <c r="ABF69" s="630"/>
      <c r="ABG69" s="630"/>
      <c r="ABH69" s="630"/>
      <c r="ABI69" s="630"/>
      <c r="ABJ69" s="630"/>
      <c r="ABK69" s="630"/>
      <c r="ABL69" s="630"/>
      <c r="ABM69" s="630"/>
      <c r="ABN69" s="630"/>
      <c r="ABO69" s="630"/>
      <c r="ABP69" s="630"/>
      <c r="ABQ69" s="630"/>
      <c r="ABR69" s="630"/>
      <c r="ABS69" s="630"/>
      <c r="ABT69" s="630"/>
      <c r="ABU69" s="630"/>
      <c r="ABV69" s="630"/>
      <c r="ABW69" s="630"/>
      <c r="ABX69" s="630"/>
      <c r="ABY69" s="630"/>
      <c r="ABZ69" s="630"/>
      <c r="ACA69" s="630"/>
      <c r="ACB69" s="630"/>
      <c r="ACC69" s="630"/>
      <c r="ACD69" s="630"/>
      <c r="ACE69" s="630"/>
      <c r="ACF69" s="630"/>
      <c r="ACG69" s="630"/>
      <c r="ACH69" s="630"/>
      <c r="ACI69" s="630"/>
      <c r="ACJ69" s="630"/>
      <c r="ACK69" s="630"/>
      <c r="ACL69" s="630"/>
      <c r="ACM69" s="630"/>
      <c r="ACN69" s="630"/>
      <c r="ACO69" s="630"/>
      <c r="ACP69" s="630"/>
      <c r="ACQ69" s="630"/>
      <c r="ACR69" s="630"/>
      <c r="ACS69" s="630"/>
      <c r="ACT69" s="630"/>
      <c r="ACU69" s="630"/>
      <c r="ACV69" s="630"/>
      <c r="ACW69" s="630"/>
      <c r="ACX69" s="630"/>
      <c r="ACY69" s="630"/>
      <c r="ACZ69" s="630"/>
      <c r="ADA69" s="630"/>
      <c r="ADB69" s="630"/>
      <c r="ADC69" s="630"/>
      <c r="ADD69" s="630"/>
      <c r="ADE69" s="630"/>
      <c r="ADF69" s="630"/>
      <c r="ADG69" s="630"/>
      <c r="ADH69" s="630"/>
      <c r="ADI69" s="630"/>
      <c r="ADJ69" s="630"/>
      <c r="ADK69" s="630"/>
      <c r="ADL69" s="630"/>
      <c r="ADM69" s="630"/>
      <c r="ADN69" s="630"/>
      <c r="ADO69" s="630"/>
      <c r="ADP69" s="630"/>
      <c r="ADQ69" s="630"/>
      <c r="ADR69" s="630"/>
      <c r="ADS69" s="630"/>
      <c r="ADT69" s="630"/>
      <c r="ADU69" s="630"/>
      <c r="ADV69" s="630"/>
      <c r="ADW69" s="630"/>
      <c r="ADX69" s="630"/>
      <c r="ADY69" s="630"/>
      <c r="ADZ69" s="630"/>
      <c r="AEA69" s="630"/>
      <c r="AEB69" s="630"/>
      <c r="AEC69" s="630"/>
      <c r="AED69" s="630"/>
      <c r="AEE69" s="630"/>
      <c r="AEF69" s="630"/>
      <c r="AEG69" s="630"/>
      <c r="AEH69" s="630"/>
      <c r="AEI69" s="630"/>
      <c r="AEJ69" s="630"/>
      <c r="AEK69" s="630"/>
      <c r="AEL69" s="630"/>
      <c r="AEM69" s="630"/>
      <c r="AEN69" s="630"/>
      <c r="AEO69" s="630"/>
      <c r="AEP69" s="630"/>
      <c r="AEQ69" s="630"/>
      <c r="AER69" s="630"/>
      <c r="AES69" s="630"/>
      <c r="AET69" s="630"/>
      <c r="AEU69" s="630"/>
      <c r="AEV69" s="630"/>
      <c r="AEW69" s="630"/>
      <c r="AEX69" s="630"/>
      <c r="AEY69" s="630"/>
      <c r="AEZ69" s="630"/>
      <c r="AFA69" s="630"/>
      <c r="AFB69" s="630"/>
      <c r="AFC69" s="630"/>
      <c r="AFD69" s="630"/>
      <c r="AFE69" s="630"/>
      <c r="AFF69" s="630"/>
      <c r="AFG69" s="630"/>
      <c r="AFH69" s="630"/>
      <c r="AFI69" s="630"/>
      <c r="AFJ69" s="630"/>
      <c r="AFK69" s="630"/>
      <c r="AFL69" s="630"/>
      <c r="AFM69" s="630"/>
      <c r="AFN69" s="630"/>
      <c r="AFO69" s="630"/>
      <c r="AFP69" s="630"/>
      <c r="AFQ69" s="630"/>
      <c r="AFR69" s="630"/>
      <c r="AFS69" s="630"/>
      <c r="AFT69" s="630"/>
      <c r="AFU69" s="630"/>
      <c r="AFV69" s="630"/>
      <c r="AFW69" s="630"/>
      <c r="AFX69" s="630"/>
      <c r="AFY69" s="630"/>
      <c r="AFZ69" s="630"/>
      <c r="AGA69" s="630"/>
      <c r="AGB69" s="630"/>
      <c r="AGC69" s="630"/>
      <c r="AGD69" s="630"/>
      <c r="AGE69" s="630"/>
      <c r="AGF69" s="630"/>
      <c r="AGG69" s="630"/>
      <c r="AGH69" s="630"/>
      <c r="AGI69" s="630"/>
      <c r="AGJ69" s="630"/>
      <c r="AGK69" s="630"/>
      <c r="AGL69" s="630"/>
      <c r="AGM69" s="630"/>
      <c r="AGN69" s="630"/>
      <c r="AGO69" s="630"/>
      <c r="AGP69" s="630"/>
      <c r="AGQ69" s="630"/>
      <c r="AGR69" s="630"/>
      <c r="AGS69" s="630"/>
      <c r="AGT69" s="630"/>
      <c r="AGU69" s="630"/>
      <c r="AGV69" s="630"/>
      <c r="AGW69" s="630"/>
      <c r="AGX69" s="630"/>
      <c r="AGY69" s="630"/>
      <c r="AGZ69" s="630"/>
      <c r="AHA69" s="630"/>
      <c r="AHB69" s="630"/>
      <c r="AHC69" s="630"/>
      <c r="AHD69" s="630"/>
      <c r="AHE69" s="630"/>
      <c r="AHF69" s="630"/>
      <c r="AHG69" s="630"/>
      <c r="AHH69" s="630"/>
      <c r="AHI69" s="630"/>
      <c r="AHJ69" s="630"/>
      <c r="AHK69" s="630"/>
      <c r="AHL69" s="630"/>
      <c r="AHM69" s="630"/>
      <c r="AHN69" s="630"/>
      <c r="AHO69" s="630"/>
      <c r="AHP69" s="630"/>
      <c r="AHQ69" s="630"/>
      <c r="AHR69" s="630"/>
      <c r="AHS69" s="630"/>
      <c r="AHT69" s="630"/>
      <c r="AHU69" s="630"/>
      <c r="AHV69" s="630"/>
      <c r="AHW69" s="630"/>
      <c r="AHX69" s="630"/>
      <c r="AHY69" s="630"/>
      <c r="AHZ69" s="630"/>
      <c r="AIA69" s="630"/>
      <c r="AIB69" s="630"/>
      <c r="AIC69" s="630"/>
      <c r="AID69" s="630"/>
      <c r="AIE69" s="630"/>
      <c r="AIF69" s="630"/>
      <c r="AIG69" s="630"/>
      <c r="AIH69" s="630"/>
      <c r="AII69" s="630"/>
      <c r="AIJ69" s="630"/>
      <c r="AIK69" s="630"/>
      <c r="AIL69" s="630"/>
      <c r="AIM69" s="630"/>
      <c r="AIN69" s="630"/>
      <c r="AIO69" s="630"/>
      <c r="AIP69" s="630"/>
      <c r="AIQ69" s="630"/>
      <c r="AIR69" s="630"/>
      <c r="AIS69" s="630"/>
      <c r="AIT69" s="630"/>
      <c r="AIU69" s="630"/>
      <c r="AIV69" s="630"/>
      <c r="AIW69" s="630"/>
      <c r="AIX69" s="630"/>
      <c r="AIY69" s="630"/>
      <c r="AIZ69" s="630"/>
      <c r="AJA69" s="630"/>
      <c r="AJB69" s="630"/>
      <c r="AJC69" s="630"/>
      <c r="AJD69" s="630"/>
      <c r="AJE69" s="630"/>
      <c r="AJF69" s="630"/>
      <c r="AJG69" s="630"/>
      <c r="AJH69" s="630"/>
      <c r="AJI69" s="630"/>
      <c r="AJJ69" s="630"/>
      <c r="AJK69" s="630"/>
      <c r="AJL69" s="630"/>
      <c r="AJM69" s="630"/>
      <c r="AJN69" s="630"/>
      <c r="AJO69" s="630"/>
      <c r="AJP69" s="630"/>
      <c r="AJQ69" s="630"/>
      <c r="AJR69" s="630"/>
      <c r="AJS69" s="630"/>
      <c r="AJT69" s="630"/>
      <c r="AJU69" s="630"/>
      <c r="AJV69" s="630"/>
      <c r="AJW69" s="630"/>
      <c r="AJX69" s="630"/>
      <c r="AJY69" s="630"/>
      <c r="AJZ69" s="630"/>
      <c r="AKA69" s="630"/>
      <c r="AKB69" s="630"/>
      <c r="AKC69" s="630"/>
      <c r="AKD69" s="630"/>
      <c r="AKE69" s="630"/>
      <c r="AKF69" s="630"/>
      <c r="AKG69" s="630"/>
      <c r="AKH69" s="630"/>
      <c r="AKI69" s="630"/>
      <c r="AKJ69" s="630"/>
      <c r="AKK69" s="630"/>
      <c r="AKL69" s="630"/>
      <c r="AKM69" s="630"/>
      <c r="AKN69" s="630"/>
      <c r="AKO69" s="630"/>
      <c r="AKP69" s="630"/>
      <c r="AKQ69" s="630"/>
      <c r="AKR69" s="630"/>
      <c r="AKS69" s="630"/>
      <c r="AKT69" s="630"/>
      <c r="AKU69" s="630"/>
      <c r="AKV69" s="630"/>
      <c r="AKW69" s="630"/>
      <c r="AKX69" s="630"/>
      <c r="AKY69" s="630"/>
      <c r="AKZ69" s="630"/>
      <c r="ALA69" s="630"/>
      <c r="ALB69" s="630"/>
      <c r="ALC69" s="630"/>
      <c r="ALD69" s="630"/>
      <c r="ALE69" s="630"/>
      <c r="ALF69" s="630"/>
      <c r="ALG69" s="630"/>
      <c r="ALH69" s="630"/>
      <c r="ALI69" s="630"/>
      <c r="ALJ69" s="630"/>
      <c r="ALK69" s="630"/>
      <c r="ALL69" s="630"/>
      <c r="ALM69" s="630"/>
      <c r="ALN69" s="630"/>
      <c r="ALO69" s="630"/>
    </row>
    <row r="70" s="634" customFormat="true" ht="15.75" hidden="true" customHeight="false" outlineLevel="0" collapsed="false">
      <c r="A70" s="630"/>
      <c r="B70" s="635"/>
      <c r="C70" s="632"/>
      <c r="D70" s="632"/>
      <c r="E70" s="632"/>
      <c r="F70" s="633" t="n">
        <v>0</v>
      </c>
      <c r="G70" s="633" t="n">
        <v>0</v>
      </c>
      <c r="H70" s="633" t="n">
        <v>0</v>
      </c>
      <c r="I70" s="633" t="n">
        <v>0</v>
      </c>
      <c r="J70" s="632"/>
      <c r="K70" s="632"/>
      <c r="L70" s="632"/>
      <c r="M70" s="632"/>
      <c r="N70" s="633" t="n">
        <v>0</v>
      </c>
      <c r="O70" s="633" t="n">
        <v>0</v>
      </c>
      <c r="P70" s="633" t="n">
        <v>0</v>
      </c>
      <c r="Q70" s="633" t="n">
        <v>0</v>
      </c>
      <c r="R70" s="632"/>
      <c r="S70" s="632"/>
      <c r="T70" s="632"/>
      <c r="U70" s="633" t="n">
        <v>0</v>
      </c>
      <c r="V70" s="633" t="n">
        <v>0</v>
      </c>
      <c r="W70" s="633" t="n">
        <v>0</v>
      </c>
      <c r="X70" s="633" t="n">
        <v>0</v>
      </c>
      <c r="Y70" s="633" t="n">
        <v>0</v>
      </c>
      <c r="Z70" s="633" t="n">
        <v>0</v>
      </c>
      <c r="AA70" s="633" t="n">
        <v>0</v>
      </c>
      <c r="AB70" s="633" t="n">
        <v>0</v>
      </c>
      <c r="AC70" s="633" t="n">
        <v>0</v>
      </c>
      <c r="AD70" s="633" t="n">
        <v>0</v>
      </c>
      <c r="AE70" s="633" t="n">
        <v>0</v>
      </c>
      <c r="AF70" s="633" t="n">
        <v>0</v>
      </c>
      <c r="AG70" s="633" t="n">
        <v>0</v>
      </c>
      <c r="AH70" s="633" t="n">
        <v>0</v>
      </c>
      <c r="AI70" s="633" t="n">
        <v>0</v>
      </c>
      <c r="AJ70" s="633" t="n">
        <v>0</v>
      </c>
      <c r="AK70" s="633" t="n">
        <v>0</v>
      </c>
      <c r="AL70" s="633" t="n">
        <v>0</v>
      </c>
      <c r="AM70" s="633" t="n">
        <v>0</v>
      </c>
      <c r="AN70" s="633" t="n">
        <v>0</v>
      </c>
      <c r="AO70" s="630"/>
      <c r="AP70" s="630"/>
      <c r="AQ70" s="630"/>
      <c r="AR70" s="630"/>
      <c r="AS70" s="630"/>
      <c r="AT70" s="630"/>
      <c r="AU70" s="630"/>
      <c r="AV70" s="630"/>
      <c r="AW70" s="630"/>
      <c r="AX70" s="630"/>
      <c r="AY70" s="630"/>
      <c r="AZ70" s="630"/>
      <c r="BA70" s="630"/>
      <c r="BB70" s="630"/>
      <c r="BC70" s="630"/>
      <c r="BD70" s="630"/>
      <c r="BE70" s="630"/>
      <c r="BF70" s="630"/>
      <c r="BG70" s="630"/>
      <c r="BH70" s="630"/>
      <c r="BI70" s="630"/>
      <c r="BJ70" s="630"/>
      <c r="BK70" s="630"/>
      <c r="BL70" s="630"/>
      <c r="BM70" s="630"/>
      <c r="BN70" s="630"/>
      <c r="BO70" s="630"/>
      <c r="BP70" s="630"/>
      <c r="BQ70" s="630"/>
      <c r="BR70" s="630"/>
      <c r="BS70" s="630"/>
      <c r="BT70" s="630"/>
      <c r="BU70" s="630"/>
      <c r="BV70" s="630"/>
      <c r="BW70" s="630"/>
      <c r="BX70" s="630"/>
      <c r="BY70" s="630"/>
      <c r="BZ70" s="630"/>
      <c r="CA70" s="630"/>
      <c r="CB70" s="630"/>
      <c r="CC70" s="630"/>
      <c r="CD70" s="630"/>
      <c r="CE70" s="630"/>
      <c r="CF70" s="630"/>
      <c r="CG70" s="630"/>
      <c r="CH70" s="630"/>
      <c r="CI70" s="630"/>
      <c r="CJ70" s="630"/>
      <c r="CK70" s="630"/>
      <c r="CL70" s="630"/>
      <c r="CM70" s="630"/>
      <c r="CN70" s="630"/>
      <c r="CO70" s="630"/>
      <c r="CP70" s="630"/>
      <c r="CQ70" s="630"/>
      <c r="CR70" s="630"/>
      <c r="CS70" s="630"/>
      <c r="CT70" s="630"/>
      <c r="CU70" s="630"/>
      <c r="CV70" s="630"/>
      <c r="CW70" s="630"/>
      <c r="CX70" s="630"/>
      <c r="CY70" s="630"/>
      <c r="CZ70" s="630"/>
      <c r="DA70" s="630"/>
      <c r="DB70" s="630"/>
      <c r="DC70" s="630"/>
      <c r="DD70" s="630"/>
      <c r="DE70" s="630"/>
      <c r="DF70" s="630"/>
      <c r="DG70" s="630"/>
      <c r="DH70" s="630"/>
      <c r="DI70" s="630"/>
      <c r="DJ70" s="630"/>
      <c r="DK70" s="630"/>
      <c r="DL70" s="630"/>
      <c r="DM70" s="630"/>
      <c r="DN70" s="630"/>
      <c r="DO70" s="630"/>
      <c r="DP70" s="630"/>
      <c r="DQ70" s="630"/>
      <c r="DR70" s="630"/>
      <c r="DS70" s="630"/>
      <c r="DT70" s="630"/>
      <c r="DU70" s="630"/>
      <c r="DV70" s="630"/>
      <c r="DW70" s="630"/>
      <c r="DX70" s="630"/>
      <c r="DY70" s="630"/>
      <c r="DZ70" s="630"/>
      <c r="EA70" s="630"/>
      <c r="EB70" s="630"/>
      <c r="EC70" s="630"/>
      <c r="ED70" s="630"/>
      <c r="EE70" s="630"/>
      <c r="EF70" s="630"/>
      <c r="EG70" s="630"/>
      <c r="EH70" s="630"/>
      <c r="EI70" s="630"/>
      <c r="EJ70" s="630"/>
      <c r="EK70" s="630"/>
      <c r="EL70" s="630"/>
      <c r="EM70" s="630"/>
      <c r="EN70" s="630"/>
      <c r="EO70" s="630"/>
      <c r="EP70" s="630"/>
      <c r="EQ70" s="630"/>
      <c r="ER70" s="630"/>
      <c r="ES70" s="630"/>
      <c r="ET70" s="630"/>
      <c r="EU70" s="630"/>
      <c r="EV70" s="630"/>
      <c r="EW70" s="630"/>
      <c r="EX70" s="630"/>
      <c r="EY70" s="630"/>
      <c r="EZ70" s="630"/>
      <c r="FA70" s="630"/>
      <c r="FB70" s="630"/>
      <c r="FC70" s="630"/>
      <c r="FD70" s="630"/>
      <c r="FE70" s="630"/>
      <c r="FF70" s="630"/>
      <c r="FG70" s="630"/>
      <c r="FH70" s="630"/>
      <c r="FI70" s="630"/>
      <c r="FJ70" s="630"/>
      <c r="FK70" s="630"/>
      <c r="FL70" s="630"/>
      <c r="FM70" s="630"/>
      <c r="FN70" s="630"/>
      <c r="FO70" s="630"/>
      <c r="FP70" s="630"/>
      <c r="FQ70" s="630"/>
      <c r="FR70" s="630"/>
      <c r="FS70" s="630"/>
      <c r="FT70" s="630"/>
      <c r="FU70" s="630"/>
      <c r="FV70" s="630"/>
      <c r="FW70" s="630"/>
      <c r="FX70" s="630"/>
      <c r="FY70" s="630"/>
      <c r="FZ70" s="630"/>
      <c r="GA70" s="630"/>
      <c r="GB70" s="630"/>
      <c r="GC70" s="630"/>
      <c r="GD70" s="630"/>
      <c r="GE70" s="630"/>
      <c r="GF70" s="630"/>
      <c r="GG70" s="630"/>
      <c r="GH70" s="630"/>
      <c r="GI70" s="630"/>
      <c r="GJ70" s="630"/>
      <c r="GK70" s="630"/>
      <c r="GL70" s="630"/>
      <c r="GM70" s="630"/>
      <c r="GN70" s="630"/>
      <c r="GO70" s="630"/>
      <c r="GP70" s="630"/>
      <c r="GQ70" s="630"/>
      <c r="GR70" s="630"/>
      <c r="GS70" s="630"/>
      <c r="GT70" s="630"/>
      <c r="GU70" s="630"/>
      <c r="GV70" s="630"/>
      <c r="GW70" s="630"/>
      <c r="GX70" s="630"/>
      <c r="GY70" s="630"/>
      <c r="GZ70" s="630"/>
      <c r="HA70" s="630"/>
      <c r="HB70" s="630"/>
      <c r="HC70" s="630"/>
      <c r="HD70" s="630"/>
      <c r="HE70" s="630"/>
      <c r="HF70" s="630"/>
      <c r="HG70" s="630"/>
      <c r="HH70" s="630"/>
      <c r="HI70" s="630"/>
      <c r="HJ70" s="630"/>
      <c r="HK70" s="630"/>
      <c r="HL70" s="630"/>
      <c r="HM70" s="630"/>
      <c r="HN70" s="630"/>
      <c r="HO70" s="630"/>
      <c r="HP70" s="630"/>
      <c r="HQ70" s="630"/>
      <c r="HR70" s="630"/>
      <c r="HS70" s="630"/>
      <c r="HT70" s="630"/>
      <c r="HU70" s="630"/>
      <c r="HV70" s="630"/>
      <c r="HW70" s="630"/>
      <c r="HX70" s="630"/>
      <c r="HY70" s="630"/>
      <c r="HZ70" s="630"/>
      <c r="IA70" s="630"/>
      <c r="IB70" s="630"/>
      <c r="IC70" s="630"/>
      <c r="ID70" s="630"/>
      <c r="IE70" s="630"/>
      <c r="IF70" s="630"/>
      <c r="IG70" s="630"/>
      <c r="IH70" s="630"/>
      <c r="II70" s="630"/>
      <c r="IJ70" s="630"/>
      <c r="IK70" s="630"/>
      <c r="IL70" s="630"/>
      <c r="IM70" s="630"/>
      <c r="IN70" s="630"/>
      <c r="IO70" s="630"/>
      <c r="IP70" s="630"/>
      <c r="IQ70" s="630"/>
      <c r="IR70" s="630"/>
      <c r="IS70" s="630"/>
      <c r="IT70" s="630"/>
      <c r="IU70" s="630"/>
      <c r="IV70" s="630"/>
      <c r="IW70" s="630"/>
      <c r="IX70" s="630"/>
      <c r="IY70" s="630"/>
      <c r="IZ70" s="630"/>
      <c r="JA70" s="630"/>
      <c r="JB70" s="630"/>
      <c r="JC70" s="630"/>
      <c r="JD70" s="630"/>
      <c r="JE70" s="630"/>
      <c r="JF70" s="630"/>
      <c r="JG70" s="630"/>
      <c r="JH70" s="630"/>
      <c r="JI70" s="630"/>
      <c r="JJ70" s="630"/>
      <c r="JK70" s="630"/>
      <c r="JL70" s="630"/>
      <c r="JM70" s="630"/>
      <c r="JN70" s="630"/>
      <c r="JO70" s="630"/>
      <c r="JP70" s="630"/>
      <c r="JQ70" s="630"/>
      <c r="JR70" s="630"/>
      <c r="JS70" s="630"/>
      <c r="JT70" s="630"/>
      <c r="JU70" s="630"/>
      <c r="JV70" s="630"/>
      <c r="JW70" s="630"/>
      <c r="JX70" s="630"/>
      <c r="JY70" s="630"/>
      <c r="JZ70" s="630"/>
      <c r="KA70" s="630"/>
      <c r="KB70" s="630"/>
      <c r="KC70" s="630"/>
      <c r="KD70" s="630"/>
      <c r="KE70" s="630"/>
      <c r="KF70" s="630"/>
      <c r="KG70" s="630"/>
      <c r="KH70" s="630"/>
      <c r="KI70" s="630"/>
      <c r="KJ70" s="630"/>
      <c r="KK70" s="630"/>
      <c r="KL70" s="630"/>
      <c r="KM70" s="630"/>
      <c r="KN70" s="630"/>
      <c r="KO70" s="630"/>
      <c r="KP70" s="630"/>
      <c r="KQ70" s="630"/>
      <c r="KR70" s="630"/>
      <c r="KS70" s="630"/>
      <c r="KT70" s="630"/>
      <c r="KU70" s="630"/>
      <c r="KV70" s="630"/>
      <c r="KW70" s="630"/>
      <c r="KX70" s="630"/>
      <c r="KY70" s="630"/>
      <c r="KZ70" s="630"/>
      <c r="LA70" s="630"/>
      <c r="LB70" s="630"/>
      <c r="LC70" s="630"/>
      <c r="LD70" s="630"/>
      <c r="LE70" s="630"/>
      <c r="LF70" s="630"/>
      <c r="LG70" s="630"/>
      <c r="LH70" s="630"/>
      <c r="LI70" s="630"/>
      <c r="LJ70" s="630"/>
      <c r="LK70" s="630"/>
      <c r="LL70" s="630"/>
      <c r="LM70" s="630"/>
      <c r="LN70" s="630"/>
      <c r="LO70" s="630"/>
      <c r="LP70" s="630"/>
      <c r="LQ70" s="630"/>
      <c r="LR70" s="630"/>
      <c r="LS70" s="630"/>
      <c r="LT70" s="630"/>
      <c r="LU70" s="630"/>
      <c r="LV70" s="630"/>
      <c r="LW70" s="630"/>
      <c r="LX70" s="630"/>
      <c r="LY70" s="630"/>
      <c r="LZ70" s="630"/>
      <c r="MA70" s="630"/>
      <c r="MB70" s="630"/>
      <c r="MC70" s="630"/>
      <c r="MD70" s="630"/>
      <c r="ME70" s="630"/>
      <c r="MF70" s="630"/>
      <c r="MG70" s="630"/>
      <c r="MH70" s="630"/>
      <c r="MI70" s="630"/>
      <c r="MJ70" s="630"/>
      <c r="MK70" s="630"/>
      <c r="ML70" s="630"/>
      <c r="MM70" s="630"/>
      <c r="MN70" s="630"/>
      <c r="MO70" s="630"/>
      <c r="MP70" s="630"/>
      <c r="MQ70" s="630"/>
      <c r="MR70" s="630"/>
      <c r="MS70" s="630"/>
      <c r="MT70" s="630"/>
      <c r="MU70" s="630"/>
      <c r="MV70" s="630"/>
      <c r="MW70" s="630"/>
      <c r="MX70" s="630"/>
      <c r="MY70" s="630"/>
      <c r="MZ70" s="630"/>
      <c r="NA70" s="630"/>
      <c r="NB70" s="630"/>
      <c r="NC70" s="630"/>
      <c r="ND70" s="630"/>
      <c r="NE70" s="630"/>
      <c r="NF70" s="630"/>
      <c r="NG70" s="630"/>
      <c r="NH70" s="630"/>
      <c r="NI70" s="630"/>
      <c r="NJ70" s="630"/>
      <c r="NK70" s="630"/>
      <c r="NL70" s="630"/>
      <c r="NM70" s="630"/>
      <c r="NN70" s="630"/>
      <c r="NO70" s="630"/>
      <c r="NP70" s="630"/>
      <c r="NQ70" s="630"/>
      <c r="NR70" s="630"/>
      <c r="NS70" s="630"/>
      <c r="NT70" s="630"/>
      <c r="NU70" s="630"/>
      <c r="NV70" s="630"/>
      <c r="NW70" s="630"/>
      <c r="NX70" s="630"/>
      <c r="NY70" s="630"/>
      <c r="NZ70" s="630"/>
      <c r="OA70" s="630"/>
      <c r="OB70" s="630"/>
      <c r="OC70" s="630"/>
      <c r="OD70" s="630"/>
      <c r="OE70" s="630"/>
      <c r="OF70" s="630"/>
      <c r="OG70" s="630"/>
      <c r="OH70" s="630"/>
      <c r="OI70" s="630"/>
      <c r="OJ70" s="630"/>
      <c r="OK70" s="630"/>
      <c r="OL70" s="630"/>
      <c r="OM70" s="630"/>
      <c r="ON70" s="630"/>
      <c r="OO70" s="630"/>
      <c r="OP70" s="630"/>
      <c r="OQ70" s="630"/>
      <c r="OR70" s="630"/>
      <c r="OS70" s="630"/>
      <c r="OT70" s="630"/>
      <c r="OU70" s="630"/>
      <c r="OV70" s="630"/>
      <c r="OW70" s="630"/>
      <c r="OX70" s="630"/>
      <c r="OY70" s="630"/>
      <c r="OZ70" s="630"/>
      <c r="PA70" s="630"/>
      <c r="PB70" s="630"/>
      <c r="PC70" s="630"/>
      <c r="PD70" s="630"/>
      <c r="PE70" s="630"/>
      <c r="PF70" s="630"/>
      <c r="PG70" s="630"/>
      <c r="PH70" s="630"/>
      <c r="PI70" s="630"/>
      <c r="PJ70" s="630"/>
      <c r="PK70" s="630"/>
      <c r="PL70" s="630"/>
      <c r="PM70" s="630"/>
      <c r="PN70" s="630"/>
      <c r="PO70" s="630"/>
      <c r="PP70" s="630"/>
      <c r="PQ70" s="630"/>
      <c r="PR70" s="630"/>
      <c r="PS70" s="630"/>
      <c r="PT70" s="630"/>
      <c r="PU70" s="630"/>
      <c r="PV70" s="630"/>
      <c r="PW70" s="630"/>
      <c r="PX70" s="630"/>
      <c r="PY70" s="630"/>
      <c r="PZ70" s="630"/>
      <c r="QA70" s="630"/>
      <c r="QB70" s="630"/>
      <c r="QC70" s="630"/>
      <c r="QD70" s="630"/>
      <c r="QE70" s="630"/>
      <c r="QF70" s="630"/>
      <c r="QG70" s="630"/>
      <c r="QH70" s="630"/>
      <c r="QI70" s="630"/>
      <c r="QJ70" s="630"/>
      <c r="QK70" s="630"/>
      <c r="QL70" s="630"/>
      <c r="QM70" s="630"/>
      <c r="QN70" s="630"/>
      <c r="QO70" s="630"/>
      <c r="QP70" s="630"/>
      <c r="QQ70" s="630"/>
      <c r="QR70" s="630"/>
      <c r="QS70" s="630"/>
      <c r="QT70" s="630"/>
      <c r="QU70" s="630"/>
      <c r="QV70" s="630"/>
      <c r="QW70" s="630"/>
      <c r="QX70" s="630"/>
      <c r="QY70" s="630"/>
      <c r="QZ70" s="630"/>
      <c r="RA70" s="630"/>
      <c r="RB70" s="630"/>
      <c r="RC70" s="630"/>
      <c r="RD70" s="630"/>
      <c r="RE70" s="630"/>
      <c r="RF70" s="630"/>
      <c r="RG70" s="630"/>
      <c r="RH70" s="630"/>
      <c r="RI70" s="630"/>
      <c r="RJ70" s="630"/>
      <c r="RK70" s="630"/>
      <c r="RL70" s="630"/>
      <c r="RM70" s="630"/>
      <c r="RN70" s="630"/>
      <c r="RO70" s="630"/>
      <c r="RP70" s="630"/>
      <c r="RQ70" s="630"/>
      <c r="RR70" s="630"/>
      <c r="RS70" s="630"/>
      <c r="RT70" s="630"/>
      <c r="RU70" s="630"/>
      <c r="RV70" s="630"/>
      <c r="RW70" s="630"/>
      <c r="RX70" s="630"/>
      <c r="RY70" s="630"/>
      <c r="RZ70" s="630"/>
      <c r="SA70" s="630"/>
      <c r="SB70" s="630"/>
      <c r="SC70" s="630"/>
      <c r="SD70" s="630"/>
      <c r="SE70" s="630"/>
      <c r="SF70" s="630"/>
      <c r="SG70" s="630"/>
      <c r="SH70" s="630"/>
      <c r="SI70" s="630"/>
      <c r="SJ70" s="630"/>
      <c r="SK70" s="630"/>
      <c r="SL70" s="630"/>
      <c r="SM70" s="630"/>
      <c r="SN70" s="630"/>
      <c r="SO70" s="630"/>
      <c r="SP70" s="630"/>
      <c r="SQ70" s="630"/>
      <c r="SR70" s="630"/>
      <c r="SS70" s="630"/>
      <c r="ST70" s="630"/>
      <c r="SU70" s="630"/>
      <c r="SV70" s="630"/>
      <c r="SW70" s="630"/>
      <c r="SX70" s="630"/>
      <c r="SY70" s="630"/>
      <c r="SZ70" s="630"/>
      <c r="TA70" s="630"/>
      <c r="TB70" s="630"/>
      <c r="TC70" s="630"/>
      <c r="TD70" s="630"/>
      <c r="TE70" s="630"/>
      <c r="TF70" s="630"/>
      <c r="TG70" s="630"/>
      <c r="TH70" s="630"/>
      <c r="TI70" s="630"/>
      <c r="TJ70" s="630"/>
      <c r="TK70" s="630"/>
      <c r="TL70" s="630"/>
      <c r="TM70" s="630"/>
      <c r="TN70" s="630"/>
      <c r="TO70" s="630"/>
      <c r="TP70" s="630"/>
      <c r="TQ70" s="630"/>
      <c r="TR70" s="630"/>
      <c r="TS70" s="630"/>
      <c r="TT70" s="630"/>
      <c r="TU70" s="630"/>
      <c r="TV70" s="630"/>
      <c r="TW70" s="630"/>
      <c r="TX70" s="630"/>
      <c r="TY70" s="630"/>
      <c r="TZ70" s="630"/>
      <c r="UA70" s="630"/>
      <c r="UB70" s="630"/>
      <c r="UC70" s="630"/>
      <c r="UD70" s="630"/>
      <c r="UE70" s="630"/>
      <c r="UF70" s="630"/>
      <c r="UG70" s="630"/>
      <c r="UH70" s="630"/>
      <c r="UI70" s="630"/>
      <c r="UJ70" s="630"/>
      <c r="UK70" s="630"/>
      <c r="UL70" s="630"/>
      <c r="UM70" s="630"/>
      <c r="UN70" s="630"/>
      <c r="UO70" s="630"/>
      <c r="UP70" s="630"/>
      <c r="UQ70" s="630"/>
      <c r="UR70" s="630"/>
      <c r="US70" s="630"/>
      <c r="UT70" s="630"/>
      <c r="UU70" s="630"/>
      <c r="UV70" s="630"/>
      <c r="UW70" s="630"/>
      <c r="UX70" s="630"/>
      <c r="UY70" s="630"/>
      <c r="UZ70" s="630"/>
      <c r="VA70" s="630"/>
      <c r="VB70" s="630"/>
      <c r="VC70" s="630"/>
      <c r="VD70" s="630"/>
      <c r="VE70" s="630"/>
      <c r="VF70" s="630"/>
      <c r="VG70" s="630"/>
      <c r="VH70" s="630"/>
      <c r="VI70" s="630"/>
      <c r="VJ70" s="630"/>
      <c r="VK70" s="630"/>
      <c r="VL70" s="630"/>
      <c r="VM70" s="630"/>
      <c r="VN70" s="630"/>
      <c r="VO70" s="630"/>
      <c r="VP70" s="630"/>
      <c r="VQ70" s="630"/>
      <c r="VR70" s="630"/>
      <c r="VS70" s="630"/>
      <c r="VT70" s="630"/>
      <c r="VU70" s="630"/>
      <c r="VV70" s="630"/>
      <c r="VW70" s="630"/>
      <c r="VX70" s="630"/>
      <c r="VY70" s="630"/>
      <c r="VZ70" s="630"/>
      <c r="WA70" s="630"/>
      <c r="WB70" s="630"/>
      <c r="WC70" s="630"/>
      <c r="WD70" s="630"/>
      <c r="WE70" s="630"/>
      <c r="WF70" s="630"/>
      <c r="WG70" s="630"/>
      <c r="WH70" s="630"/>
      <c r="WI70" s="630"/>
      <c r="WJ70" s="630"/>
      <c r="WK70" s="630"/>
      <c r="WL70" s="630"/>
      <c r="WM70" s="630"/>
      <c r="WN70" s="630"/>
      <c r="WO70" s="630"/>
      <c r="WP70" s="630"/>
      <c r="WQ70" s="630"/>
      <c r="WR70" s="630"/>
      <c r="WS70" s="630"/>
      <c r="WT70" s="630"/>
      <c r="WU70" s="630"/>
      <c r="WV70" s="630"/>
      <c r="WW70" s="630"/>
      <c r="WX70" s="630"/>
      <c r="WY70" s="630"/>
      <c r="WZ70" s="630"/>
      <c r="XA70" s="630"/>
      <c r="XB70" s="630"/>
      <c r="XC70" s="630"/>
      <c r="XD70" s="630"/>
      <c r="XE70" s="630"/>
      <c r="XF70" s="630"/>
      <c r="XG70" s="630"/>
      <c r="XH70" s="630"/>
      <c r="XI70" s="630"/>
      <c r="XJ70" s="630"/>
      <c r="XK70" s="630"/>
      <c r="XL70" s="630"/>
      <c r="XM70" s="630"/>
      <c r="XN70" s="630"/>
      <c r="XO70" s="630"/>
      <c r="XP70" s="630"/>
      <c r="XQ70" s="630"/>
      <c r="XR70" s="630"/>
      <c r="XS70" s="630"/>
      <c r="XT70" s="630"/>
      <c r="XU70" s="630"/>
      <c r="XV70" s="630"/>
      <c r="XW70" s="630"/>
      <c r="XX70" s="630"/>
      <c r="XY70" s="630"/>
      <c r="XZ70" s="630"/>
      <c r="YA70" s="630"/>
      <c r="YB70" s="630"/>
      <c r="YC70" s="630"/>
      <c r="YD70" s="630"/>
      <c r="YE70" s="630"/>
      <c r="YF70" s="630"/>
      <c r="YG70" s="630"/>
      <c r="YH70" s="630"/>
      <c r="YI70" s="630"/>
      <c r="YJ70" s="630"/>
      <c r="YK70" s="630"/>
      <c r="YL70" s="630"/>
      <c r="YM70" s="630"/>
      <c r="YN70" s="630"/>
      <c r="YO70" s="630"/>
      <c r="YP70" s="630"/>
      <c r="YQ70" s="630"/>
      <c r="YR70" s="630"/>
      <c r="YS70" s="630"/>
      <c r="YT70" s="630"/>
      <c r="YU70" s="630"/>
      <c r="YV70" s="630"/>
      <c r="YW70" s="630"/>
      <c r="YX70" s="630"/>
      <c r="YY70" s="630"/>
      <c r="YZ70" s="630"/>
      <c r="ZA70" s="630"/>
      <c r="ZB70" s="630"/>
      <c r="ZC70" s="630"/>
      <c r="ZD70" s="630"/>
      <c r="ZE70" s="630"/>
      <c r="ZF70" s="630"/>
      <c r="ZG70" s="630"/>
      <c r="ZH70" s="630"/>
      <c r="ZI70" s="630"/>
      <c r="ZJ70" s="630"/>
      <c r="ZK70" s="630"/>
      <c r="ZL70" s="630"/>
      <c r="ZM70" s="630"/>
      <c r="ZN70" s="630"/>
      <c r="ZO70" s="630"/>
      <c r="ZP70" s="630"/>
      <c r="ZQ70" s="630"/>
      <c r="ZR70" s="630"/>
      <c r="ZS70" s="630"/>
      <c r="ZT70" s="630"/>
      <c r="ZU70" s="630"/>
      <c r="ZV70" s="630"/>
      <c r="ZW70" s="630"/>
      <c r="ZX70" s="630"/>
      <c r="ZY70" s="630"/>
      <c r="ZZ70" s="630"/>
      <c r="AAA70" s="630"/>
      <c r="AAB70" s="630"/>
      <c r="AAC70" s="630"/>
      <c r="AAD70" s="630"/>
      <c r="AAE70" s="630"/>
      <c r="AAF70" s="630"/>
      <c r="AAG70" s="630"/>
      <c r="AAH70" s="630"/>
      <c r="AAI70" s="630"/>
      <c r="AAJ70" s="630"/>
      <c r="AAK70" s="630"/>
      <c r="AAL70" s="630"/>
      <c r="AAM70" s="630"/>
      <c r="AAN70" s="630"/>
      <c r="AAO70" s="630"/>
      <c r="AAP70" s="630"/>
      <c r="AAQ70" s="630"/>
      <c r="AAR70" s="630"/>
      <c r="AAS70" s="630"/>
      <c r="AAT70" s="630"/>
      <c r="AAU70" s="630"/>
      <c r="AAV70" s="630"/>
      <c r="AAW70" s="630"/>
      <c r="AAX70" s="630"/>
      <c r="AAY70" s="630"/>
      <c r="AAZ70" s="630"/>
      <c r="ABA70" s="630"/>
      <c r="ABB70" s="630"/>
      <c r="ABC70" s="630"/>
      <c r="ABD70" s="630"/>
      <c r="ABE70" s="630"/>
      <c r="ABF70" s="630"/>
      <c r="ABG70" s="630"/>
      <c r="ABH70" s="630"/>
      <c r="ABI70" s="630"/>
      <c r="ABJ70" s="630"/>
      <c r="ABK70" s="630"/>
      <c r="ABL70" s="630"/>
      <c r="ABM70" s="630"/>
      <c r="ABN70" s="630"/>
      <c r="ABO70" s="630"/>
      <c r="ABP70" s="630"/>
      <c r="ABQ70" s="630"/>
      <c r="ABR70" s="630"/>
      <c r="ABS70" s="630"/>
      <c r="ABT70" s="630"/>
      <c r="ABU70" s="630"/>
      <c r="ABV70" s="630"/>
      <c r="ABW70" s="630"/>
      <c r="ABX70" s="630"/>
      <c r="ABY70" s="630"/>
      <c r="ABZ70" s="630"/>
      <c r="ACA70" s="630"/>
      <c r="ACB70" s="630"/>
      <c r="ACC70" s="630"/>
      <c r="ACD70" s="630"/>
      <c r="ACE70" s="630"/>
      <c r="ACF70" s="630"/>
      <c r="ACG70" s="630"/>
      <c r="ACH70" s="630"/>
      <c r="ACI70" s="630"/>
      <c r="ACJ70" s="630"/>
      <c r="ACK70" s="630"/>
      <c r="ACL70" s="630"/>
      <c r="ACM70" s="630"/>
      <c r="ACN70" s="630"/>
      <c r="ACO70" s="630"/>
      <c r="ACP70" s="630"/>
      <c r="ACQ70" s="630"/>
      <c r="ACR70" s="630"/>
      <c r="ACS70" s="630"/>
      <c r="ACT70" s="630"/>
      <c r="ACU70" s="630"/>
      <c r="ACV70" s="630"/>
      <c r="ACW70" s="630"/>
      <c r="ACX70" s="630"/>
      <c r="ACY70" s="630"/>
      <c r="ACZ70" s="630"/>
      <c r="ADA70" s="630"/>
      <c r="ADB70" s="630"/>
      <c r="ADC70" s="630"/>
      <c r="ADD70" s="630"/>
      <c r="ADE70" s="630"/>
      <c r="ADF70" s="630"/>
      <c r="ADG70" s="630"/>
      <c r="ADH70" s="630"/>
      <c r="ADI70" s="630"/>
      <c r="ADJ70" s="630"/>
      <c r="ADK70" s="630"/>
      <c r="ADL70" s="630"/>
      <c r="ADM70" s="630"/>
      <c r="ADN70" s="630"/>
      <c r="ADO70" s="630"/>
      <c r="ADP70" s="630"/>
      <c r="ADQ70" s="630"/>
      <c r="ADR70" s="630"/>
      <c r="ADS70" s="630"/>
      <c r="ADT70" s="630"/>
      <c r="ADU70" s="630"/>
      <c r="ADV70" s="630"/>
      <c r="ADW70" s="630"/>
      <c r="ADX70" s="630"/>
      <c r="ADY70" s="630"/>
      <c r="ADZ70" s="630"/>
      <c r="AEA70" s="630"/>
      <c r="AEB70" s="630"/>
      <c r="AEC70" s="630"/>
      <c r="AED70" s="630"/>
      <c r="AEE70" s="630"/>
      <c r="AEF70" s="630"/>
      <c r="AEG70" s="630"/>
      <c r="AEH70" s="630"/>
      <c r="AEI70" s="630"/>
      <c r="AEJ70" s="630"/>
      <c r="AEK70" s="630"/>
      <c r="AEL70" s="630"/>
      <c r="AEM70" s="630"/>
      <c r="AEN70" s="630"/>
      <c r="AEO70" s="630"/>
      <c r="AEP70" s="630"/>
      <c r="AEQ70" s="630"/>
      <c r="AER70" s="630"/>
      <c r="AES70" s="630"/>
      <c r="AET70" s="630"/>
      <c r="AEU70" s="630"/>
      <c r="AEV70" s="630"/>
      <c r="AEW70" s="630"/>
      <c r="AEX70" s="630"/>
      <c r="AEY70" s="630"/>
      <c r="AEZ70" s="630"/>
      <c r="AFA70" s="630"/>
      <c r="AFB70" s="630"/>
      <c r="AFC70" s="630"/>
      <c r="AFD70" s="630"/>
      <c r="AFE70" s="630"/>
      <c r="AFF70" s="630"/>
      <c r="AFG70" s="630"/>
      <c r="AFH70" s="630"/>
      <c r="AFI70" s="630"/>
      <c r="AFJ70" s="630"/>
      <c r="AFK70" s="630"/>
      <c r="AFL70" s="630"/>
      <c r="AFM70" s="630"/>
      <c r="AFN70" s="630"/>
      <c r="AFO70" s="630"/>
      <c r="AFP70" s="630"/>
      <c r="AFQ70" s="630"/>
      <c r="AFR70" s="630"/>
      <c r="AFS70" s="630"/>
      <c r="AFT70" s="630"/>
      <c r="AFU70" s="630"/>
      <c r="AFV70" s="630"/>
      <c r="AFW70" s="630"/>
      <c r="AFX70" s="630"/>
      <c r="AFY70" s="630"/>
      <c r="AFZ70" s="630"/>
      <c r="AGA70" s="630"/>
      <c r="AGB70" s="630"/>
      <c r="AGC70" s="630"/>
      <c r="AGD70" s="630"/>
      <c r="AGE70" s="630"/>
      <c r="AGF70" s="630"/>
      <c r="AGG70" s="630"/>
      <c r="AGH70" s="630"/>
      <c r="AGI70" s="630"/>
      <c r="AGJ70" s="630"/>
      <c r="AGK70" s="630"/>
      <c r="AGL70" s="630"/>
      <c r="AGM70" s="630"/>
      <c r="AGN70" s="630"/>
      <c r="AGO70" s="630"/>
      <c r="AGP70" s="630"/>
      <c r="AGQ70" s="630"/>
      <c r="AGR70" s="630"/>
      <c r="AGS70" s="630"/>
      <c r="AGT70" s="630"/>
      <c r="AGU70" s="630"/>
      <c r="AGV70" s="630"/>
      <c r="AGW70" s="630"/>
      <c r="AGX70" s="630"/>
      <c r="AGY70" s="630"/>
      <c r="AGZ70" s="630"/>
      <c r="AHA70" s="630"/>
      <c r="AHB70" s="630"/>
      <c r="AHC70" s="630"/>
      <c r="AHD70" s="630"/>
      <c r="AHE70" s="630"/>
      <c r="AHF70" s="630"/>
      <c r="AHG70" s="630"/>
      <c r="AHH70" s="630"/>
      <c r="AHI70" s="630"/>
      <c r="AHJ70" s="630"/>
      <c r="AHK70" s="630"/>
      <c r="AHL70" s="630"/>
      <c r="AHM70" s="630"/>
      <c r="AHN70" s="630"/>
      <c r="AHO70" s="630"/>
      <c r="AHP70" s="630"/>
      <c r="AHQ70" s="630"/>
      <c r="AHR70" s="630"/>
      <c r="AHS70" s="630"/>
      <c r="AHT70" s="630"/>
      <c r="AHU70" s="630"/>
      <c r="AHV70" s="630"/>
      <c r="AHW70" s="630"/>
      <c r="AHX70" s="630"/>
      <c r="AHY70" s="630"/>
      <c r="AHZ70" s="630"/>
      <c r="AIA70" s="630"/>
      <c r="AIB70" s="630"/>
      <c r="AIC70" s="630"/>
      <c r="AID70" s="630"/>
      <c r="AIE70" s="630"/>
      <c r="AIF70" s="630"/>
      <c r="AIG70" s="630"/>
      <c r="AIH70" s="630"/>
      <c r="AII70" s="630"/>
      <c r="AIJ70" s="630"/>
      <c r="AIK70" s="630"/>
      <c r="AIL70" s="630"/>
      <c r="AIM70" s="630"/>
      <c r="AIN70" s="630"/>
      <c r="AIO70" s="630"/>
      <c r="AIP70" s="630"/>
      <c r="AIQ70" s="630"/>
      <c r="AIR70" s="630"/>
      <c r="AIS70" s="630"/>
      <c r="AIT70" s="630"/>
      <c r="AIU70" s="630"/>
      <c r="AIV70" s="630"/>
      <c r="AIW70" s="630"/>
      <c r="AIX70" s="630"/>
      <c r="AIY70" s="630"/>
      <c r="AIZ70" s="630"/>
      <c r="AJA70" s="630"/>
      <c r="AJB70" s="630"/>
      <c r="AJC70" s="630"/>
      <c r="AJD70" s="630"/>
      <c r="AJE70" s="630"/>
      <c r="AJF70" s="630"/>
      <c r="AJG70" s="630"/>
      <c r="AJH70" s="630"/>
      <c r="AJI70" s="630"/>
      <c r="AJJ70" s="630"/>
      <c r="AJK70" s="630"/>
      <c r="AJL70" s="630"/>
      <c r="AJM70" s="630"/>
      <c r="AJN70" s="630"/>
      <c r="AJO70" s="630"/>
      <c r="AJP70" s="630"/>
      <c r="AJQ70" s="630"/>
      <c r="AJR70" s="630"/>
      <c r="AJS70" s="630"/>
      <c r="AJT70" s="630"/>
      <c r="AJU70" s="630"/>
      <c r="AJV70" s="630"/>
      <c r="AJW70" s="630"/>
      <c r="AJX70" s="630"/>
      <c r="AJY70" s="630"/>
      <c r="AJZ70" s="630"/>
      <c r="AKA70" s="630"/>
      <c r="AKB70" s="630"/>
      <c r="AKC70" s="630"/>
      <c r="AKD70" s="630"/>
      <c r="AKE70" s="630"/>
      <c r="AKF70" s="630"/>
      <c r="AKG70" s="630"/>
      <c r="AKH70" s="630"/>
      <c r="AKI70" s="630"/>
      <c r="AKJ70" s="630"/>
      <c r="AKK70" s="630"/>
      <c r="AKL70" s="630"/>
      <c r="AKM70" s="630"/>
      <c r="AKN70" s="630"/>
      <c r="AKO70" s="630"/>
      <c r="AKP70" s="630"/>
      <c r="AKQ70" s="630"/>
      <c r="AKR70" s="630"/>
      <c r="AKS70" s="630"/>
      <c r="AKT70" s="630"/>
      <c r="AKU70" s="630"/>
      <c r="AKV70" s="630"/>
      <c r="AKW70" s="630"/>
      <c r="AKX70" s="630"/>
      <c r="AKY70" s="630"/>
      <c r="AKZ70" s="630"/>
      <c r="ALA70" s="630"/>
      <c r="ALB70" s="630"/>
      <c r="ALC70" s="630"/>
      <c r="ALD70" s="630"/>
      <c r="ALE70" s="630"/>
      <c r="ALF70" s="630"/>
      <c r="ALG70" s="630"/>
      <c r="ALH70" s="630"/>
      <c r="ALI70" s="630"/>
      <c r="ALJ70" s="630"/>
      <c r="ALK70" s="630"/>
      <c r="ALL70" s="630"/>
      <c r="ALM70" s="630"/>
      <c r="ALN70" s="630"/>
      <c r="ALO70" s="630"/>
    </row>
    <row r="71" s="634" customFormat="true" ht="15.75" hidden="true" customHeight="false" outlineLevel="0" collapsed="false">
      <c r="A71" s="630"/>
      <c r="B71" s="635"/>
      <c r="C71" s="632"/>
      <c r="D71" s="632"/>
      <c r="E71" s="632"/>
      <c r="F71" s="633" t="n">
        <v>0</v>
      </c>
      <c r="G71" s="633" t="n">
        <v>0</v>
      </c>
      <c r="H71" s="633" t="n">
        <v>0</v>
      </c>
      <c r="I71" s="633" t="n">
        <v>0</v>
      </c>
      <c r="J71" s="632"/>
      <c r="K71" s="632"/>
      <c r="L71" s="632"/>
      <c r="M71" s="632"/>
      <c r="N71" s="633" t="n">
        <v>0</v>
      </c>
      <c r="O71" s="633" t="n">
        <v>0</v>
      </c>
      <c r="P71" s="633" t="n">
        <v>0</v>
      </c>
      <c r="Q71" s="633" t="n">
        <v>0</v>
      </c>
      <c r="R71" s="632"/>
      <c r="S71" s="632"/>
      <c r="T71" s="632"/>
      <c r="U71" s="633" t="n">
        <v>0</v>
      </c>
      <c r="V71" s="633" t="n">
        <v>0</v>
      </c>
      <c r="W71" s="633" t="n">
        <v>0</v>
      </c>
      <c r="X71" s="633" t="n">
        <v>0</v>
      </c>
      <c r="Y71" s="633" t="n">
        <v>0</v>
      </c>
      <c r="Z71" s="633" t="n">
        <v>0</v>
      </c>
      <c r="AA71" s="633" t="n">
        <v>0</v>
      </c>
      <c r="AB71" s="633" t="n">
        <v>0</v>
      </c>
      <c r="AC71" s="633" t="n">
        <v>0</v>
      </c>
      <c r="AD71" s="633" t="n">
        <v>0</v>
      </c>
      <c r="AE71" s="633" t="n">
        <v>0</v>
      </c>
      <c r="AF71" s="633" t="n">
        <v>0</v>
      </c>
      <c r="AG71" s="633" t="n">
        <v>0</v>
      </c>
      <c r="AH71" s="633" t="n">
        <v>0</v>
      </c>
      <c r="AI71" s="633" t="n">
        <v>0</v>
      </c>
      <c r="AJ71" s="633" t="n">
        <v>0</v>
      </c>
      <c r="AK71" s="633" t="n">
        <v>0</v>
      </c>
      <c r="AL71" s="633" t="n">
        <v>0</v>
      </c>
      <c r="AM71" s="633" t="n">
        <v>0</v>
      </c>
      <c r="AN71" s="633" t="n">
        <v>0</v>
      </c>
      <c r="AO71" s="630"/>
      <c r="AP71" s="630"/>
      <c r="AQ71" s="630"/>
      <c r="AR71" s="630"/>
      <c r="AS71" s="630"/>
      <c r="AT71" s="630"/>
      <c r="AU71" s="630"/>
      <c r="AV71" s="630"/>
      <c r="AW71" s="630"/>
      <c r="AX71" s="630"/>
      <c r="AY71" s="630"/>
      <c r="AZ71" s="630"/>
      <c r="BA71" s="630"/>
      <c r="BB71" s="630"/>
      <c r="BC71" s="630"/>
      <c r="BD71" s="630"/>
      <c r="BE71" s="630"/>
      <c r="BF71" s="630"/>
      <c r="BG71" s="630"/>
      <c r="BH71" s="630"/>
      <c r="BI71" s="630"/>
      <c r="BJ71" s="630"/>
      <c r="BK71" s="630"/>
      <c r="BL71" s="630"/>
      <c r="BM71" s="630"/>
      <c r="BN71" s="630"/>
      <c r="BO71" s="630"/>
      <c r="BP71" s="630"/>
      <c r="BQ71" s="630"/>
      <c r="BR71" s="630"/>
      <c r="BS71" s="630"/>
      <c r="BT71" s="630"/>
      <c r="BU71" s="630"/>
      <c r="BV71" s="630"/>
      <c r="BW71" s="630"/>
      <c r="BX71" s="630"/>
      <c r="BY71" s="630"/>
      <c r="BZ71" s="630"/>
      <c r="CA71" s="630"/>
      <c r="CB71" s="630"/>
      <c r="CC71" s="630"/>
      <c r="CD71" s="630"/>
      <c r="CE71" s="630"/>
      <c r="CF71" s="630"/>
      <c r="CG71" s="630"/>
      <c r="CH71" s="630"/>
      <c r="CI71" s="630"/>
      <c r="CJ71" s="630"/>
      <c r="CK71" s="630"/>
      <c r="CL71" s="630"/>
      <c r="CM71" s="630"/>
      <c r="CN71" s="630"/>
      <c r="CO71" s="630"/>
      <c r="CP71" s="630"/>
      <c r="CQ71" s="630"/>
      <c r="CR71" s="630"/>
      <c r="CS71" s="630"/>
      <c r="CT71" s="630"/>
      <c r="CU71" s="630"/>
      <c r="CV71" s="630"/>
      <c r="CW71" s="630"/>
      <c r="CX71" s="630"/>
      <c r="CY71" s="630"/>
      <c r="CZ71" s="630"/>
      <c r="DA71" s="630"/>
      <c r="DB71" s="630"/>
      <c r="DC71" s="630"/>
      <c r="DD71" s="630"/>
      <c r="DE71" s="630"/>
      <c r="DF71" s="630"/>
      <c r="DG71" s="630"/>
      <c r="DH71" s="630"/>
      <c r="DI71" s="630"/>
      <c r="DJ71" s="630"/>
      <c r="DK71" s="630"/>
      <c r="DL71" s="630"/>
      <c r="DM71" s="630"/>
      <c r="DN71" s="630"/>
      <c r="DO71" s="630"/>
      <c r="DP71" s="630"/>
      <c r="DQ71" s="630"/>
      <c r="DR71" s="630"/>
      <c r="DS71" s="630"/>
      <c r="DT71" s="630"/>
      <c r="DU71" s="630"/>
      <c r="DV71" s="630"/>
      <c r="DW71" s="630"/>
      <c r="DX71" s="630"/>
      <c r="DY71" s="630"/>
      <c r="DZ71" s="630"/>
      <c r="EA71" s="630"/>
      <c r="EB71" s="630"/>
      <c r="EC71" s="630"/>
      <c r="ED71" s="630"/>
      <c r="EE71" s="630"/>
      <c r="EF71" s="630"/>
      <c r="EG71" s="630"/>
      <c r="EH71" s="630"/>
      <c r="EI71" s="630"/>
      <c r="EJ71" s="630"/>
      <c r="EK71" s="630"/>
      <c r="EL71" s="630"/>
      <c r="EM71" s="630"/>
      <c r="EN71" s="630"/>
      <c r="EO71" s="630"/>
      <c r="EP71" s="630"/>
      <c r="EQ71" s="630"/>
      <c r="ER71" s="630"/>
      <c r="ES71" s="630"/>
      <c r="ET71" s="630"/>
      <c r="EU71" s="630"/>
      <c r="EV71" s="630"/>
      <c r="EW71" s="630"/>
      <c r="EX71" s="630"/>
      <c r="EY71" s="630"/>
      <c r="EZ71" s="630"/>
      <c r="FA71" s="630"/>
      <c r="FB71" s="630"/>
      <c r="FC71" s="630"/>
      <c r="FD71" s="630"/>
      <c r="FE71" s="630"/>
      <c r="FF71" s="630"/>
      <c r="FG71" s="630"/>
      <c r="FH71" s="630"/>
      <c r="FI71" s="630"/>
      <c r="FJ71" s="630"/>
      <c r="FK71" s="630"/>
      <c r="FL71" s="630"/>
      <c r="FM71" s="630"/>
      <c r="FN71" s="630"/>
      <c r="FO71" s="630"/>
      <c r="FP71" s="630"/>
      <c r="FQ71" s="630"/>
      <c r="FR71" s="630"/>
      <c r="FS71" s="630"/>
      <c r="FT71" s="630"/>
      <c r="FU71" s="630"/>
      <c r="FV71" s="630"/>
      <c r="FW71" s="630"/>
      <c r="FX71" s="630"/>
      <c r="FY71" s="630"/>
      <c r="FZ71" s="630"/>
      <c r="GA71" s="630"/>
      <c r="GB71" s="630"/>
      <c r="GC71" s="630"/>
      <c r="GD71" s="630"/>
      <c r="GE71" s="630"/>
      <c r="GF71" s="630"/>
      <c r="GG71" s="630"/>
      <c r="GH71" s="630"/>
      <c r="GI71" s="630"/>
      <c r="GJ71" s="630"/>
      <c r="GK71" s="630"/>
      <c r="GL71" s="630"/>
      <c r="GM71" s="630"/>
      <c r="GN71" s="630"/>
      <c r="GO71" s="630"/>
      <c r="GP71" s="630"/>
      <c r="GQ71" s="630"/>
      <c r="GR71" s="630"/>
      <c r="GS71" s="630"/>
      <c r="GT71" s="630"/>
      <c r="GU71" s="630"/>
      <c r="GV71" s="630"/>
      <c r="GW71" s="630"/>
      <c r="GX71" s="630"/>
      <c r="GY71" s="630"/>
      <c r="GZ71" s="630"/>
      <c r="HA71" s="630"/>
      <c r="HB71" s="630"/>
      <c r="HC71" s="630"/>
      <c r="HD71" s="630"/>
      <c r="HE71" s="630"/>
      <c r="HF71" s="630"/>
      <c r="HG71" s="630"/>
      <c r="HH71" s="630"/>
      <c r="HI71" s="630"/>
      <c r="HJ71" s="630"/>
      <c r="HK71" s="630"/>
      <c r="HL71" s="630"/>
      <c r="HM71" s="630"/>
      <c r="HN71" s="630"/>
      <c r="HO71" s="630"/>
      <c r="HP71" s="630"/>
      <c r="HQ71" s="630"/>
      <c r="HR71" s="630"/>
      <c r="HS71" s="630"/>
      <c r="HT71" s="630"/>
      <c r="HU71" s="630"/>
      <c r="HV71" s="630"/>
      <c r="HW71" s="630"/>
      <c r="HX71" s="630"/>
      <c r="HY71" s="630"/>
      <c r="HZ71" s="630"/>
      <c r="IA71" s="630"/>
      <c r="IB71" s="630"/>
      <c r="IC71" s="630"/>
      <c r="ID71" s="630"/>
      <c r="IE71" s="630"/>
      <c r="IF71" s="630"/>
      <c r="IG71" s="630"/>
      <c r="IH71" s="630"/>
      <c r="II71" s="630"/>
      <c r="IJ71" s="630"/>
      <c r="IK71" s="630"/>
      <c r="IL71" s="630"/>
      <c r="IM71" s="630"/>
      <c r="IN71" s="630"/>
      <c r="IO71" s="630"/>
      <c r="IP71" s="630"/>
      <c r="IQ71" s="630"/>
      <c r="IR71" s="630"/>
      <c r="IS71" s="630"/>
      <c r="IT71" s="630"/>
      <c r="IU71" s="630"/>
      <c r="IV71" s="630"/>
      <c r="IW71" s="630"/>
      <c r="IX71" s="630"/>
      <c r="IY71" s="630"/>
      <c r="IZ71" s="630"/>
      <c r="JA71" s="630"/>
      <c r="JB71" s="630"/>
      <c r="JC71" s="630"/>
      <c r="JD71" s="630"/>
      <c r="JE71" s="630"/>
      <c r="JF71" s="630"/>
      <c r="JG71" s="630"/>
      <c r="JH71" s="630"/>
      <c r="JI71" s="630"/>
      <c r="JJ71" s="630"/>
      <c r="JK71" s="630"/>
      <c r="JL71" s="630"/>
      <c r="JM71" s="630"/>
      <c r="JN71" s="630"/>
      <c r="JO71" s="630"/>
      <c r="JP71" s="630"/>
      <c r="JQ71" s="630"/>
      <c r="JR71" s="630"/>
      <c r="JS71" s="630"/>
      <c r="JT71" s="630"/>
      <c r="JU71" s="630"/>
      <c r="JV71" s="630"/>
      <c r="JW71" s="630"/>
      <c r="JX71" s="630"/>
      <c r="JY71" s="630"/>
      <c r="JZ71" s="630"/>
      <c r="KA71" s="630"/>
      <c r="KB71" s="630"/>
      <c r="KC71" s="630"/>
      <c r="KD71" s="630"/>
      <c r="KE71" s="630"/>
      <c r="KF71" s="630"/>
      <c r="KG71" s="630"/>
      <c r="KH71" s="630"/>
      <c r="KI71" s="630"/>
      <c r="KJ71" s="630"/>
      <c r="KK71" s="630"/>
      <c r="KL71" s="630"/>
      <c r="KM71" s="630"/>
      <c r="KN71" s="630"/>
      <c r="KO71" s="630"/>
      <c r="KP71" s="630"/>
      <c r="KQ71" s="630"/>
      <c r="KR71" s="630"/>
      <c r="KS71" s="630"/>
      <c r="KT71" s="630"/>
      <c r="KU71" s="630"/>
      <c r="KV71" s="630"/>
      <c r="KW71" s="630"/>
      <c r="KX71" s="630"/>
      <c r="KY71" s="630"/>
      <c r="KZ71" s="630"/>
      <c r="LA71" s="630"/>
      <c r="LB71" s="630"/>
      <c r="LC71" s="630"/>
      <c r="LD71" s="630"/>
      <c r="LE71" s="630"/>
      <c r="LF71" s="630"/>
      <c r="LG71" s="630"/>
      <c r="LH71" s="630"/>
      <c r="LI71" s="630"/>
      <c r="LJ71" s="630"/>
      <c r="LK71" s="630"/>
      <c r="LL71" s="630"/>
      <c r="LM71" s="630"/>
      <c r="LN71" s="630"/>
      <c r="LO71" s="630"/>
      <c r="LP71" s="630"/>
      <c r="LQ71" s="630"/>
      <c r="LR71" s="630"/>
      <c r="LS71" s="630"/>
      <c r="LT71" s="630"/>
      <c r="LU71" s="630"/>
      <c r="LV71" s="630"/>
      <c r="LW71" s="630"/>
      <c r="LX71" s="630"/>
      <c r="LY71" s="630"/>
      <c r="LZ71" s="630"/>
      <c r="MA71" s="630"/>
      <c r="MB71" s="630"/>
      <c r="MC71" s="630"/>
      <c r="MD71" s="630"/>
      <c r="ME71" s="630"/>
      <c r="MF71" s="630"/>
      <c r="MG71" s="630"/>
      <c r="MH71" s="630"/>
      <c r="MI71" s="630"/>
      <c r="MJ71" s="630"/>
      <c r="MK71" s="630"/>
      <c r="ML71" s="630"/>
      <c r="MM71" s="630"/>
      <c r="MN71" s="630"/>
      <c r="MO71" s="630"/>
      <c r="MP71" s="630"/>
      <c r="MQ71" s="630"/>
      <c r="MR71" s="630"/>
      <c r="MS71" s="630"/>
      <c r="MT71" s="630"/>
      <c r="MU71" s="630"/>
      <c r="MV71" s="630"/>
      <c r="MW71" s="630"/>
      <c r="MX71" s="630"/>
      <c r="MY71" s="630"/>
      <c r="MZ71" s="630"/>
      <c r="NA71" s="630"/>
      <c r="NB71" s="630"/>
      <c r="NC71" s="630"/>
      <c r="ND71" s="630"/>
      <c r="NE71" s="630"/>
      <c r="NF71" s="630"/>
      <c r="NG71" s="630"/>
      <c r="NH71" s="630"/>
      <c r="NI71" s="630"/>
      <c r="NJ71" s="630"/>
      <c r="NK71" s="630"/>
      <c r="NL71" s="630"/>
      <c r="NM71" s="630"/>
      <c r="NN71" s="630"/>
      <c r="NO71" s="630"/>
      <c r="NP71" s="630"/>
      <c r="NQ71" s="630"/>
      <c r="NR71" s="630"/>
      <c r="NS71" s="630"/>
      <c r="NT71" s="630"/>
      <c r="NU71" s="630"/>
      <c r="NV71" s="630"/>
      <c r="NW71" s="630"/>
      <c r="NX71" s="630"/>
      <c r="NY71" s="630"/>
      <c r="NZ71" s="630"/>
      <c r="OA71" s="630"/>
      <c r="OB71" s="630"/>
      <c r="OC71" s="630"/>
      <c r="OD71" s="630"/>
      <c r="OE71" s="630"/>
      <c r="OF71" s="630"/>
      <c r="OG71" s="630"/>
      <c r="OH71" s="630"/>
      <c r="OI71" s="630"/>
      <c r="OJ71" s="630"/>
      <c r="OK71" s="630"/>
      <c r="OL71" s="630"/>
      <c r="OM71" s="630"/>
      <c r="ON71" s="630"/>
      <c r="OO71" s="630"/>
      <c r="OP71" s="630"/>
      <c r="OQ71" s="630"/>
      <c r="OR71" s="630"/>
      <c r="OS71" s="630"/>
      <c r="OT71" s="630"/>
      <c r="OU71" s="630"/>
      <c r="OV71" s="630"/>
      <c r="OW71" s="630"/>
      <c r="OX71" s="630"/>
      <c r="OY71" s="630"/>
      <c r="OZ71" s="630"/>
      <c r="PA71" s="630"/>
      <c r="PB71" s="630"/>
      <c r="PC71" s="630"/>
      <c r="PD71" s="630"/>
      <c r="PE71" s="630"/>
      <c r="PF71" s="630"/>
      <c r="PG71" s="630"/>
      <c r="PH71" s="630"/>
      <c r="PI71" s="630"/>
      <c r="PJ71" s="630"/>
      <c r="PK71" s="630"/>
      <c r="PL71" s="630"/>
      <c r="PM71" s="630"/>
      <c r="PN71" s="630"/>
      <c r="PO71" s="630"/>
      <c r="PP71" s="630"/>
      <c r="PQ71" s="630"/>
      <c r="PR71" s="630"/>
      <c r="PS71" s="630"/>
      <c r="PT71" s="630"/>
      <c r="PU71" s="630"/>
      <c r="PV71" s="630"/>
      <c r="PW71" s="630"/>
      <c r="PX71" s="630"/>
      <c r="PY71" s="630"/>
      <c r="PZ71" s="630"/>
      <c r="QA71" s="630"/>
      <c r="QB71" s="630"/>
      <c r="QC71" s="630"/>
      <c r="QD71" s="630"/>
      <c r="QE71" s="630"/>
      <c r="QF71" s="630"/>
      <c r="QG71" s="630"/>
      <c r="QH71" s="630"/>
      <c r="QI71" s="630"/>
      <c r="QJ71" s="630"/>
      <c r="QK71" s="630"/>
      <c r="QL71" s="630"/>
      <c r="QM71" s="630"/>
      <c r="QN71" s="630"/>
      <c r="QO71" s="630"/>
      <c r="QP71" s="630"/>
      <c r="QQ71" s="630"/>
      <c r="QR71" s="630"/>
      <c r="QS71" s="630"/>
      <c r="QT71" s="630"/>
      <c r="QU71" s="630"/>
      <c r="QV71" s="630"/>
      <c r="QW71" s="630"/>
      <c r="QX71" s="630"/>
      <c r="QY71" s="630"/>
      <c r="QZ71" s="630"/>
      <c r="RA71" s="630"/>
      <c r="RB71" s="630"/>
      <c r="RC71" s="630"/>
      <c r="RD71" s="630"/>
      <c r="RE71" s="630"/>
      <c r="RF71" s="630"/>
      <c r="RG71" s="630"/>
      <c r="RH71" s="630"/>
      <c r="RI71" s="630"/>
      <c r="RJ71" s="630"/>
      <c r="RK71" s="630"/>
      <c r="RL71" s="630"/>
      <c r="RM71" s="630"/>
      <c r="RN71" s="630"/>
      <c r="RO71" s="630"/>
      <c r="RP71" s="630"/>
      <c r="RQ71" s="630"/>
      <c r="RR71" s="630"/>
      <c r="RS71" s="630"/>
      <c r="RT71" s="630"/>
      <c r="RU71" s="630"/>
      <c r="RV71" s="630"/>
      <c r="RW71" s="630"/>
      <c r="RX71" s="630"/>
      <c r="RY71" s="630"/>
      <c r="RZ71" s="630"/>
      <c r="SA71" s="630"/>
      <c r="SB71" s="630"/>
      <c r="SC71" s="630"/>
      <c r="SD71" s="630"/>
      <c r="SE71" s="630"/>
      <c r="SF71" s="630"/>
      <c r="SG71" s="630"/>
      <c r="SH71" s="630"/>
      <c r="SI71" s="630"/>
      <c r="SJ71" s="630"/>
      <c r="SK71" s="630"/>
      <c r="SL71" s="630"/>
      <c r="SM71" s="630"/>
      <c r="SN71" s="630"/>
      <c r="SO71" s="630"/>
      <c r="SP71" s="630"/>
      <c r="SQ71" s="630"/>
      <c r="SR71" s="630"/>
      <c r="SS71" s="630"/>
      <c r="ST71" s="630"/>
      <c r="SU71" s="630"/>
      <c r="SV71" s="630"/>
      <c r="SW71" s="630"/>
      <c r="SX71" s="630"/>
      <c r="SY71" s="630"/>
      <c r="SZ71" s="630"/>
      <c r="TA71" s="630"/>
      <c r="TB71" s="630"/>
      <c r="TC71" s="630"/>
      <c r="TD71" s="630"/>
      <c r="TE71" s="630"/>
      <c r="TF71" s="630"/>
      <c r="TG71" s="630"/>
      <c r="TH71" s="630"/>
      <c r="TI71" s="630"/>
      <c r="TJ71" s="630"/>
      <c r="TK71" s="630"/>
      <c r="TL71" s="630"/>
      <c r="TM71" s="630"/>
      <c r="TN71" s="630"/>
      <c r="TO71" s="630"/>
      <c r="TP71" s="630"/>
      <c r="TQ71" s="630"/>
      <c r="TR71" s="630"/>
      <c r="TS71" s="630"/>
      <c r="TT71" s="630"/>
      <c r="TU71" s="630"/>
      <c r="TV71" s="630"/>
      <c r="TW71" s="630"/>
      <c r="TX71" s="630"/>
      <c r="TY71" s="630"/>
      <c r="TZ71" s="630"/>
      <c r="UA71" s="630"/>
      <c r="UB71" s="630"/>
      <c r="UC71" s="630"/>
      <c r="UD71" s="630"/>
      <c r="UE71" s="630"/>
      <c r="UF71" s="630"/>
      <c r="UG71" s="630"/>
      <c r="UH71" s="630"/>
      <c r="UI71" s="630"/>
      <c r="UJ71" s="630"/>
      <c r="UK71" s="630"/>
      <c r="UL71" s="630"/>
      <c r="UM71" s="630"/>
      <c r="UN71" s="630"/>
      <c r="UO71" s="630"/>
      <c r="UP71" s="630"/>
      <c r="UQ71" s="630"/>
      <c r="UR71" s="630"/>
      <c r="US71" s="630"/>
      <c r="UT71" s="630"/>
      <c r="UU71" s="630"/>
      <c r="UV71" s="630"/>
      <c r="UW71" s="630"/>
      <c r="UX71" s="630"/>
      <c r="UY71" s="630"/>
      <c r="UZ71" s="630"/>
      <c r="VA71" s="630"/>
      <c r="VB71" s="630"/>
      <c r="VC71" s="630"/>
      <c r="VD71" s="630"/>
      <c r="VE71" s="630"/>
      <c r="VF71" s="630"/>
      <c r="VG71" s="630"/>
      <c r="VH71" s="630"/>
      <c r="VI71" s="630"/>
      <c r="VJ71" s="630"/>
      <c r="VK71" s="630"/>
      <c r="VL71" s="630"/>
      <c r="VM71" s="630"/>
      <c r="VN71" s="630"/>
      <c r="VO71" s="630"/>
      <c r="VP71" s="630"/>
      <c r="VQ71" s="630"/>
      <c r="VR71" s="630"/>
      <c r="VS71" s="630"/>
      <c r="VT71" s="630"/>
      <c r="VU71" s="630"/>
      <c r="VV71" s="630"/>
      <c r="VW71" s="630"/>
      <c r="VX71" s="630"/>
      <c r="VY71" s="630"/>
      <c r="VZ71" s="630"/>
      <c r="WA71" s="630"/>
      <c r="WB71" s="630"/>
      <c r="WC71" s="630"/>
      <c r="WD71" s="630"/>
      <c r="WE71" s="630"/>
      <c r="WF71" s="630"/>
      <c r="WG71" s="630"/>
      <c r="WH71" s="630"/>
      <c r="WI71" s="630"/>
      <c r="WJ71" s="630"/>
      <c r="WK71" s="630"/>
      <c r="WL71" s="630"/>
      <c r="WM71" s="630"/>
      <c r="WN71" s="630"/>
      <c r="WO71" s="630"/>
      <c r="WP71" s="630"/>
      <c r="WQ71" s="630"/>
      <c r="WR71" s="630"/>
      <c r="WS71" s="630"/>
      <c r="WT71" s="630"/>
      <c r="WU71" s="630"/>
      <c r="WV71" s="630"/>
      <c r="WW71" s="630"/>
      <c r="WX71" s="630"/>
      <c r="WY71" s="630"/>
      <c r="WZ71" s="630"/>
      <c r="XA71" s="630"/>
      <c r="XB71" s="630"/>
      <c r="XC71" s="630"/>
      <c r="XD71" s="630"/>
      <c r="XE71" s="630"/>
      <c r="XF71" s="630"/>
      <c r="XG71" s="630"/>
      <c r="XH71" s="630"/>
      <c r="XI71" s="630"/>
      <c r="XJ71" s="630"/>
      <c r="XK71" s="630"/>
      <c r="XL71" s="630"/>
      <c r="XM71" s="630"/>
      <c r="XN71" s="630"/>
      <c r="XO71" s="630"/>
      <c r="XP71" s="630"/>
      <c r="XQ71" s="630"/>
      <c r="XR71" s="630"/>
      <c r="XS71" s="630"/>
      <c r="XT71" s="630"/>
      <c r="XU71" s="630"/>
      <c r="XV71" s="630"/>
      <c r="XW71" s="630"/>
      <c r="XX71" s="630"/>
      <c r="XY71" s="630"/>
      <c r="XZ71" s="630"/>
      <c r="YA71" s="630"/>
      <c r="YB71" s="630"/>
      <c r="YC71" s="630"/>
      <c r="YD71" s="630"/>
      <c r="YE71" s="630"/>
      <c r="YF71" s="630"/>
      <c r="YG71" s="630"/>
      <c r="YH71" s="630"/>
      <c r="YI71" s="630"/>
      <c r="YJ71" s="630"/>
      <c r="YK71" s="630"/>
      <c r="YL71" s="630"/>
      <c r="YM71" s="630"/>
      <c r="YN71" s="630"/>
      <c r="YO71" s="630"/>
      <c r="YP71" s="630"/>
      <c r="YQ71" s="630"/>
      <c r="YR71" s="630"/>
      <c r="YS71" s="630"/>
      <c r="YT71" s="630"/>
      <c r="YU71" s="630"/>
      <c r="YV71" s="630"/>
      <c r="YW71" s="630"/>
      <c r="YX71" s="630"/>
      <c r="YY71" s="630"/>
      <c r="YZ71" s="630"/>
      <c r="ZA71" s="630"/>
      <c r="ZB71" s="630"/>
      <c r="ZC71" s="630"/>
      <c r="ZD71" s="630"/>
      <c r="ZE71" s="630"/>
      <c r="ZF71" s="630"/>
      <c r="ZG71" s="630"/>
      <c r="ZH71" s="630"/>
      <c r="ZI71" s="630"/>
      <c r="ZJ71" s="630"/>
      <c r="ZK71" s="630"/>
      <c r="ZL71" s="630"/>
      <c r="ZM71" s="630"/>
      <c r="ZN71" s="630"/>
      <c r="ZO71" s="630"/>
      <c r="ZP71" s="630"/>
      <c r="ZQ71" s="630"/>
      <c r="ZR71" s="630"/>
      <c r="ZS71" s="630"/>
      <c r="ZT71" s="630"/>
      <c r="ZU71" s="630"/>
      <c r="ZV71" s="630"/>
      <c r="ZW71" s="630"/>
      <c r="ZX71" s="630"/>
      <c r="ZY71" s="630"/>
      <c r="ZZ71" s="630"/>
      <c r="AAA71" s="630"/>
      <c r="AAB71" s="630"/>
      <c r="AAC71" s="630"/>
      <c r="AAD71" s="630"/>
      <c r="AAE71" s="630"/>
      <c r="AAF71" s="630"/>
      <c r="AAG71" s="630"/>
      <c r="AAH71" s="630"/>
      <c r="AAI71" s="630"/>
      <c r="AAJ71" s="630"/>
      <c r="AAK71" s="630"/>
      <c r="AAL71" s="630"/>
      <c r="AAM71" s="630"/>
      <c r="AAN71" s="630"/>
      <c r="AAO71" s="630"/>
      <c r="AAP71" s="630"/>
      <c r="AAQ71" s="630"/>
      <c r="AAR71" s="630"/>
      <c r="AAS71" s="630"/>
      <c r="AAT71" s="630"/>
      <c r="AAU71" s="630"/>
      <c r="AAV71" s="630"/>
      <c r="AAW71" s="630"/>
      <c r="AAX71" s="630"/>
      <c r="AAY71" s="630"/>
      <c r="AAZ71" s="630"/>
      <c r="ABA71" s="630"/>
      <c r="ABB71" s="630"/>
      <c r="ABC71" s="630"/>
      <c r="ABD71" s="630"/>
      <c r="ABE71" s="630"/>
      <c r="ABF71" s="630"/>
      <c r="ABG71" s="630"/>
      <c r="ABH71" s="630"/>
      <c r="ABI71" s="630"/>
      <c r="ABJ71" s="630"/>
      <c r="ABK71" s="630"/>
      <c r="ABL71" s="630"/>
      <c r="ABM71" s="630"/>
      <c r="ABN71" s="630"/>
      <c r="ABO71" s="630"/>
      <c r="ABP71" s="630"/>
      <c r="ABQ71" s="630"/>
      <c r="ABR71" s="630"/>
      <c r="ABS71" s="630"/>
      <c r="ABT71" s="630"/>
      <c r="ABU71" s="630"/>
      <c r="ABV71" s="630"/>
      <c r="ABW71" s="630"/>
      <c r="ABX71" s="630"/>
      <c r="ABY71" s="630"/>
      <c r="ABZ71" s="630"/>
      <c r="ACA71" s="630"/>
      <c r="ACB71" s="630"/>
      <c r="ACC71" s="630"/>
      <c r="ACD71" s="630"/>
      <c r="ACE71" s="630"/>
      <c r="ACF71" s="630"/>
      <c r="ACG71" s="630"/>
      <c r="ACH71" s="630"/>
      <c r="ACI71" s="630"/>
      <c r="ACJ71" s="630"/>
      <c r="ACK71" s="630"/>
      <c r="ACL71" s="630"/>
      <c r="ACM71" s="630"/>
      <c r="ACN71" s="630"/>
      <c r="ACO71" s="630"/>
      <c r="ACP71" s="630"/>
      <c r="ACQ71" s="630"/>
      <c r="ACR71" s="630"/>
      <c r="ACS71" s="630"/>
      <c r="ACT71" s="630"/>
      <c r="ACU71" s="630"/>
      <c r="ACV71" s="630"/>
      <c r="ACW71" s="630"/>
      <c r="ACX71" s="630"/>
      <c r="ACY71" s="630"/>
      <c r="ACZ71" s="630"/>
      <c r="ADA71" s="630"/>
      <c r="ADB71" s="630"/>
      <c r="ADC71" s="630"/>
      <c r="ADD71" s="630"/>
      <c r="ADE71" s="630"/>
      <c r="ADF71" s="630"/>
      <c r="ADG71" s="630"/>
      <c r="ADH71" s="630"/>
      <c r="ADI71" s="630"/>
      <c r="ADJ71" s="630"/>
      <c r="ADK71" s="630"/>
      <c r="ADL71" s="630"/>
      <c r="ADM71" s="630"/>
      <c r="ADN71" s="630"/>
      <c r="ADO71" s="630"/>
      <c r="ADP71" s="630"/>
      <c r="ADQ71" s="630"/>
      <c r="ADR71" s="630"/>
      <c r="ADS71" s="630"/>
      <c r="ADT71" s="630"/>
      <c r="ADU71" s="630"/>
      <c r="ADV71" s="630"/>
      <c r="ADW71" s="630"/>
      <c r="ADX71" s="630"/>
      <c r="ADY71" s="630"/>
      <c r="ADZ71" s="630"/>
      <c r="AEA71" s="630"/>
      <c r="AEB71" s="630"/>
      <c r="AEC71" s="630"/>
      <c r="AED71" s="630"/>
      <c r="AEE71" s="630"/>
      <c r="AEF71" s="630"/>
      <c r="AEG71" s="630"/>
      <c r="AEH71" s="630"/>
      <c r="AEI71" s="630"/>
      <c r="AEJ71" s="630"/>
      <c r="AEK71" s="630"/>
      <c r="AEL71" s="630"/>
      <c r="AEM71" s="630"/>
      <c r="AEN71" s="630"/>
      <c r="AEO71" s="630"/>
      <c r="AEP71" s="630"/>
      <c r="AEQ71" s="630"/>
      <c r="AER71" s="630"/>
      <c r="AES71" s="630"/>
      <c r="AET71" s="630"/>
      <c r="AEU71" s="630"/>
      <c r="AEV71" s="630"/>
      <c r="AEW71" s="630"/>
      <c r="AEX71" s="630"/>
      <c r="AEY71" s="630"/>
      <c r="AEZ71" s="630"/>
      <c r="AFA71" s="630"/>
      <c r="AFB71" s="630"/>
      <c r="AFC71" s="630"/>
      <c r="AFD71" s="630"/>
      <c r="AFE71" s="630"/>
      <c r="AFF71" s="630"/>
      <c r="AFG71" s="630"/>
      <c r="AFH71" s="630"/>
      <c r="AFI71" s="630"/>
      <c r="AFJ71" s="630"/>
      <c r="AFK71" s="630"/>
      <c r="AFL71" s="630"/>
      <c r="AFM71" s="630"/>
      <c r="AFN71" s="630"/>
      <c r="AFO71" s="630"/>
      <c r="AFP71" s="630"/>
      <c r="AFQ71" s="630"/>
      <c r="AFR71" s="630"/>
      <c r="AFS71" s="630"/>
      <c r="AFT71" s="630"/>
      <c r="AFU71" s="630"/>
      <c r="AFV71" s="630"/>
      <c r="AFW71" s="630"/>
      <c r="AFX71" s="630"/>
      <c r="AFY71" s="630"/>
      <c r="AFZ71" s="630"/>
      <c r="AGA71" s="630"/>
      <c r="AGB71" s="630"/>
      <c r="AGC71" s="630"/>
      <c r="AGD71" s="630"/>
      <c r="AGE71" s="630"/>
      <c r="AGF71" s="630"/>
      <c r="AGG71" s="630"/>
      <c r="AGH71" s="630"/>
      <c r="AGI71" s="630"/>
      <c r="AGJ71" s="630"/>
      <c r="AGK71" s="630"/>
      <c r="AGL71" s="630"/>
      <c r="AGM71" s="630"/>
      <c r="AGN71" s="630"/>
      <c r="AGO71" s="630"/>
      <c r="AGP71" s="630"/>
      <c r="AGQ71" s="630"/>
      <c r="AGR71" s="630"/>
      <c r="AGS71" s="630"/>
      <c r="AGT71" s="630"/>
      <c r="AGU71" s="630"/>
      <c r="AGV71" s="630"/>
      <c r="AGW71" s="630"/>
      <c r="AGX71" s="630"/>
      <c r="AGY71" s="630"/>
      <c r="AGZ71" s="630"/>
      <c r="AHA71" s="630"/>
      <c r="AHB71" s="630"/>
      <c r="AHC71" s="630"/>
      <c r="AHD71" s="630"/>
      <c r="AHE71" s="630"/>
      <c r="AHF71" s="630"/>
      <c r="AHG71" s="630"/>
      <c r="AHH71" s="630"/>
      <c r="AHI71" s="630"/>
      <c r="AHJ71" s="630"/>
      <c r="AHK71" s="630"/>
      <c r="AHL71" s="630"/>
      <c r="AHM71" s="630"/>
      <c r="AHN71" s="630"/>
      <c r="AHO71" s="630"/>
      <c r="AHP71" s="630"/>
      <c r="AHQ71" s="630"/>
      <c r="AHR71" s="630"/>
      <c r="AHS71" s="630"/>
      <c r="AHT71" s="630"/>
      <c r="AHU71" s="630"/>
      <c r="AHV71" s="630"/>
      <c r="AHW71" s="630"/>
      <c r="AHX71" s="630"/>
      <c r="AHY71" s="630"/>
      <c r="AHZ71" s="630"/>
      <c r="AIA71" s="630"/>
      <c r="AIB71" s="630"/>
      <c r="AIC71" s="630"/>
      <c r="AID71" s="630"/>
      <c r="AIE71" s="630"/>
      <c r="AIF71" s="630"/>
      <c r="AIG71" s="630"/>
      <c r="AIH71" s="630"/>
      <c r="AII71" s="630"/>
      <c r="AIJ71" s="630"/>
      <c r="AIK71" s="630"/>
      <c r="AIL71" s="630"/>
      <c r="AIM71" s="630"/>
      <c r="AIN71" s="630"/>
      <c r="AIO71" s="630"/>
      <c r="AIP71" s="630"/>
      <c r="AIQ71" s="630"/>
      <c r="AIR71" s="630"/>
      <c r="AIS71" s="630"/>
      <c r="AIT71" s="630"/>
      <c r="AIU71" s="630"/>
      <c r="AIV71" s="630"/>
      <c r="AIW71" s="630"/>
      <c r="AIX71" s="630"/>
      <c r="AIY71" s="630"/>
      <c r="AIZ71" s="630"/>
      <c r="AJA71" s="630"/>
      <c r="AJB71" s="630"/>
      <c r="AJC71" s="630"/>
      <c r="AJD71" s="630"/>
      <c r="AJE71" s="630"/>
      <c r="AJF71" s="630"/>
      <c r="AJG71" s="630"/>
      <c r="AJH71" s="630"/>
      <c r="AJI71" s="630"/>
      <c r="AJJ71" s="630"/>
      <c r="AJK71" s="630"/>
      <c r="AJL71" s="630"/>
      <c r="AJM71" s="630"/>
      <c r="AJN71" s="630"/>
      <c r="AJO71" s="630"/>
      <c r="AJP71" s="630"/>
      <c r="AJQ71" s="630"/>
      <c r="AJR71" s="630"/>
      <c r="AJS71" s="630"/>
      <c r="AJT71" s="630"/>
      <c r="AJU71" s="630"/>
      <c r="AJV71" s="630"/>
      <c r="AJW71" s="630"/>
      <c r="AJX71" s="630"/>
      <c r="AJY71" s="630"/>
      <c r="AJZ71" s="630"/>
      <c r="AKA71" s="630"/>
      <c r="AKB71" s="630"/>
      <c r="AKC71" s="630"/>
      <c r="AKD71" s="630"/>
      <c r="AKE71" s="630"/>
      <c r="AKF71" s="630"/>
      <c r="AKG71" s="630"/>
      <c r="AKH71" s="630"/>
      <c r="AKI71" s="630"/>
      <c r="AKJ71" s="630"/>
      <c r="AKK71" s="630"/>
      <c r="AKL71" s="630"/>
      <c r="AKM71" s="630"/>
      <c r="AKN71" s="630"/>
      <c r="AKO71" s="630"/>
      <c r="AKP71" s="630"/>
      <c r="AKQ71" s="630"/>
      <c r="AKR71" s="630"/>
      <c r="AKS71" s="630"/>
      <c r="AKT71" s="630"/>
      <c r="AKU71" s="630"/>
      <c r="AKV71" s="630"/>
      <c r="AKW71" s="630"/>
      <c r="AKX71" s="630"/>
      <c r="AKY71" s="630"/>
      <c r="AKZ71" s="630"/>
      <c r="ALA71" s="630"/>
      <c r="ALB71" s="630"/>
      <c r="ALC71" s="630"/>
      <c r="ALD71" s="630"/>
      <c r="ALE71" s="630"/>
      <c r="ALF71" s="630"/>
      <c r="ALG71" s="630"/>
      <c r="ALH71" s="630"/>
      <c r="ALI71" s="630"/>
      <c r="ALJ71" s="630"/>
      <c r="ALK71" s="630"/>
      <c r="ALL71" s="630"/>
      <c r="ALM71" s="630"/>
      <c r="ALN71" s="630"/>
      <c r="ALO71" s="630"/>
    </row>
    <row r="72" s="634" customFormat="true" ht="15.75" hidden="true" customHeight="false" outlineLevel="0" collapsed="false">
      <c r="A72" s="630"/>
      <c r="B72" s="635"/>
      <c r="C72" s="632"/>
      <c r="D72" s="632"/>
      <c r="E72" s="632"/>
      <c r="F72" s="633" t="n">
        <v>0</v>
      </c>
      <c r="G72" s="633" t="n">
        <v>0</v>
      </c>
      <c r="H72" s="633" t="n">
        <v>0</v>
      </c>
      <c r="I72" s="633" t="n">
        <v>0</v>
      </c>
      <c r="J72" s="632"/>
      <c r="K72" s="632"/>
      <c r="L72" s="632"/>
      <c r="M72" s="632"/>
      <c r="N72" s="633" t="n">
        <v>0</v>
      </c>
      <c r="O72" s="633" t="n">
        <v>0</v>
      </c>
      <c r="P72" s="633" t="n">
        <v>0</v>
      </c>
      <c r="Q72" s="633" t="n">
        <v>0</v>
      </c>
      <c r="R72" s="632"/>
      <c r="S72" s="632"/>
      <c r="T72" s="632"/>
      <c r="U72" s="633" t="n">
        <v>0</v>
      </c>
      <c r="V72" s="633" t="n">
        <v>0</v>
      </c>
      <c r="W72" s="633" t="n">
        <v>0</v>
      </c>
      <c r="X72" s="633" t="n">
        <v>0</v>
      </c>
      <c r="Y72" s="633" t="n">
        <v>0</v>
      </c>
      <c r="Z72" s="633" t="n">
        <v>0</v>
      </c>
      <c r="AA72" s="633" t="n">
        <v>0</v>
      </c>
      <c r="AB72" s="633" t="n">
        <v>0</v>
      </c>
      <c r="AC72" s="633" t="n">
        <v>0</v>
      </c>
      <c r="AD72" s="633" t="n">
        <v>0</v>
      </c>
      <c r="AE72" s="633" t="n">
        <v>0</v>
      </c>
      <c r="AF72" s="633" t="n">
        <v>0</v>
      </c>
      <c r="AG72" s="633" t="n">
        <v>0</v>
      </c>
      <c r="AH72" s="633" t="n">
        <v>0</v>
      </c>
      <c r="AI72" s="633" t="n">
        <v>0</v>
      </c>
      <c r="AJ72" s="633" t="n">
        <v>0</v>
      </c>
      <c r="AK72" s="633" t="n">
        <v>0</v>
      </c>
      <c r="AL72" s="633" t="n">
        <v>0</v>
      </c>
      <c r="AM72" s="633" t="n">
        <v>0</v>
      </c>
      <c r="AN72" s="633" t="n">
        <v>0</v>
      </c>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0"/>
      <c r="BP72" s="630"/>
      <c r="BQ72" s="630"/>
      <c r="BR72" s="630"/>
      <c r="BS72" s="630"/>
      <c r="BT72" s="630"/>
      <c r="BU72" s="630"/>
      <c r="BV72" s="630"/>
      <c r="BW72" s="630"/>
      <c r="BX72" s="630"/>
      <c r="BY72" s="630"/>
      <c r="BZ72" s="630"/>
      <c r="CA72" s="630"/>
      <c r="CB72" s="630"/>
      <c r="CC72" s="630"/>
      <c r="CD72" s="630"/>
      <c r="CE72" s="630"/>
      <c r="CF72" s="630"/>
      <c r="CG72" s="630"/>
      <c r="CH72" s="630"/>
      <c r="CI72" s="630"/>
      <c r="CJ72" s="630"/>
      <c r="CK72" s="630"/>
      <c r="CL72" s="630"/>
      <c r="CM72" s="630"/>
      <c r="CN72" s="630"/>
      <c r="CO72" s="630"/>
      <c r="CP72" s="630"/>
      <c r="CQ72" s="630"/>
      <c r="CR72" s="630"/>
      <c r="CS72" s="630"/>
      <c r="CT72" s="630"/>
      <c r="CU72" s="630"/>
      <c r="CV72" s="630"/>
      <c r="CW72" s="630"/>
      <c r="CX72" s="630"/>
      <c r="CY72" s="630"/>
      <c r="CZ72" s="630"/>
      <c r="DA72" s="630"/>
      <c r="DB72" s="630"/>
      <c r="DC72" s="630"/>
      <c r="DD72" s="630"/>
      <c r="DE72" s="630"/>
      <c r="DF72" s="630"/>
      <c r="DG72" s="630"/>
      <c r="DH72" s="630"/>
      <c r="DI72" s="630"/>
      <c r="DJ72" s="630"/>
      <c r="DK72" s="630"/>
      <c r="DL72" s="630"/>
      <c r="DM72" s="630"/>
      <c r="DN72" s="630"/>
      <c r="DO72" s="630"/>
      <c r="DP72" s="630"/>
      <c r="DQ72" s="630"/>
      <c r="DR72" s="630"/>
      <c r="DS72" s="630"/>
      <c r="DT72" s="630"/>
      <c r="DU72" s="630"/>
      <c r="DV72" s="630"/>
      <c r="DW72" s="630"/>
      <c r="DX72" s="630"/>
      <c r="DY72" s="630"/>
      <c r="DZ72" s="630"/>
      <c r="EA72" s="630"/>
      <c r="EB72" s="630"/>
      <c r="EC72" s="630"/>
      <c r="ED72" s="630"/>
      <c r="EE72" s="630"/>
      <c r="EF72" s="630"/>
      <c r="EG72" s="630"/>
      <c r="EH72" s="630"/>
      <c r="EI72" s="630"/>
      <c r="EJ72" s="630"/>
      <c r="EK72" s="630"/>
      <c r="EL72" s="630"/>
      <c r="EM72" s="630"/>
      <c r="EN72" s="630"/>
      <c r="EO72" s="630"/>
      <c r="EP72" s="630"/>
      <c r="EQ72" s="630"/>
      <c r="ER72" s="630"/>
      <c r="ES72" s="630"/>
      <c r="ET72" s="630"/>
      <c r="EU72" s="630"/>
      <c r="EV72" s="630"/>
      <c r="EW72" s="630"/>
      <c r="EX72" s="630"/>
      <c r="EY72" s="630"/>
      <c r="EZ72" s="630"/>
      <c r="FA72" s="630"/>
      <c r="FB72" s="630"/>
      <c r="FC72" s="630"/>
      <c r="FD72" s="630"/>
      <c r="FE72" s="630"/>
      <c r="FF72" s="630"/>
      <c r="FG72" s="630"/>
      <c r="FH72" s="630"/>
      <c r="FI72" s="630"/>
      <c r="FJ72" s="630"/>
      <c r="FK72" s="630"/>
      <c r="FL72" s="630"/>
      <c r="FM72" s="630"/>
      <c r="FN72" s="630"/>
      <c r="FO72" s="630"/>
      <c r="FP72" s="630"/>
      <c r="FQ72" s="630"/>
      <c r="FR72" s="630"/>
      <c r="FS72" s="630"/>
      <c r="FT72" s="630"/>
      <c r="FU72" s="630"/>
      <c r="FV72" s="630"/>
      <c r="FW72" s="630"/>
      <c r="FX72" s="630"/>
      <c r="FY72" s="630"/>
      <c r="FZ72" s="630"/>
      <c r="GA72" s="630"/>
      <c r="GB72" s="630"/>
      <c r="GC72" s="630"/>
      <c r="GD72" s="630"/>
      <c r="GE72" s="630"/>
      <c r="GF72" s="630"/>
      <c r="GG72" s="630"/>
      <c r="GH72" s="630"/>
      <c r="GI72" s="630"/>
      <c r="GJ72" s="630"/>
      <c r="GK72" s="630"/>
      <c r="GL72" s="630"/>
      <c r="GM72" s="630"/>
      <c r="GN72" s="630"/>
      <c r="GO72" s="630"/>
      <c r="GP72" s="630"/>
      <c r="GQ72" s="630"/>
      <c r="GR72" s="630"/>
      <c r="GS72" s="630"/>
      <c r="GT72" s="630"/>
      <c r="GU72" s="630"/>
      <c r="GV72" s="630"/>
      <c r="GW72" s="630"/>
      <c r="GX72" s="630"/>
      <c r="GY72" s="630"/>
      <c r="GZ72" s="630"/>
      <c r="HA72" s="630"/>
      <c r="HB72" s="630"/>
      <c r="HC72" s="630"/>
      <c r="HD72" s="630"/>
      <c r="HE72" s="630"/>
      <c r="HF72" s="630"/>
      <c r="HG72" s="630"/>
      <c r="HH72" s="630"/>
      <c r="HI72" s="630"/>
      <c r="HJ72" s="630"/>
      <c r="HK72" s="630"/>
      <c r="HL72" s="630"/>
      <c r="HM72" s="630"/>
      <c r="HN72" s="630"/>
      <c r="HO72" s="630"/>
      <c r="HP72" s="630"/>
      <c r="HQ72" s="630"/>
      <c r="HR72" s="630"/>
      <c r="HS72" s="630"/>
      <c r="HT72" s="630"/>
      <c r="HU72" s="630"/>
      <c r="HV72" s="630"/>
      <c r="HW72" s="630"/>
      <c r="HX72" s="630"/>
      <c r="HY72" s="630"/>
      <c r="HZ72" s="630"/>
      <c r="IA72" s="630"/>
      <c r="IB72" s="630"/>
      <c r="IC72" s="630"/>
      <c r="ID72" s="630"/>
      <c r="IE72" s="630"/>
      <c r="IF72" s="630"/>
      <c r="IG72" s="630"/>
      <c r="IH72" s="630"/>
      <c r="II72" s="630"/>
      <c r="IJ72" s="630"/>
      <c r="IK72" s="630"/>
      <c r="IL72" s="630"/>
      <c r="IM72" s="630"/>
      <c r="IN72" s="630"/>
      <c r="IO72" s="630"/>
      <c r="IP72" s="630"/>
      <c r="IQ72" s="630"/>
      <c r="IR72" s="630"/>
      <c r="IS72" s="630"/>
      <c r="IT72" s="630"/>
      <c r="IU72" s="630"/>
      <c r="IV72" s="630"/>
      <c r="IW72" s="630"/>
      <c r="IX72" s="630"/>
      <c r="IY72" s="630"/>
      <c r="IZ72" s="630"/>
      <c r="JA72" s="630"/>
      <c r="JB72" s="630"/>
      <c r="JC72" s="630"/>
      <c r="JD72" s="630"/>
      <c r="JE72" s="630"/>
      <c r="JF72" s="630"/>
      <c r="JG72" s="630"/>
      <c r="JH72" s="630"/>
      <c r="JI72" s="630"/>
      <c r="JJ72" s="630"/>
      <c r="JK72" s="630"/>
      <c r="JL72" s="630"/>
      <c r="JM72" s="630"/>
      <c r="JN72" s="630"/>
      <c r="JO72" s="630"/>
      <c r="JP72" s="630"/>
      <c r="JQ72" s="630"/>
      <c r="JR72" s="630"/>
      <c r="JS72" s="630"/>
      <c r="JT72" s="630"/>
      <c r="JU72" s="630"/>
      <c r="JV72" s="630"/>
      <c r="JW72" s="630"/>
      <c r="JX72" s="630"/>
      <c r="JY72" s="630"/>
      <c r="JZ72" s="630"/>
      <c r="KA72" s="630"/>
      <c r="KB72" s="630"/>
      <c r="KC72" s="630"/>
      <c r="KD72" s="630"/>
      <c r="KE72" s="630"/>
      <c r="KF72" s="630"/>
      <c r="KG72" s="630"/>
      <c r="KH72" s="630"/>
      <c r="KI72" s="630"/>
      <c r="KJ72" s="630"/>
      <c r="KK72" s="630"/>
      <c r="KL72" s="630"/>
      <c r="KM72" s="630"/>
      <c r="KN72" s="630"/>
      <c r="KO72" s="630"/>
      <c r="KP72" s="630"/>
      <c r="KQ72" s="630"/>
      <c r="KR72" s="630"/>
      <c r="KS72" s="630"/>
      <c r="KT72" s="630"/>
      <c r="KU72" s="630"/>
      <c r="KV72" s="630"/>
      <c r="KW72" s="630"/>
      <c r="KX72" s="630"/>
      <c r="KY72" s="630"/>
      <c r="KZ72" s="630"/>
      <c r="LA72" s="630"/>
      <c r="LB72" s="630"/>
      <c r="LC72" s="630"/>
      <c r="LD72" s="630"/>
      <c r="LE72" s="630"/>
      <c r="LF72" s="630"/>
      <c r="LG72" s="630"/>
      <c r="LH72" s="630"/>
      <c r="LI72" s="630"/>
      <c r="LJ72" s="630"/>
      <c r="LK72" s="630"/>
      <c r="LL72" s="630"/>
      <c r="LM72" s="630"/>
      <c r="LN72" s="630"/>
      <c r="LO72" s="630"/>
      <c r="LP72" s="630"/>
      <c r="LQ72" s="630"/>
      <c r="LR72" s="630"/>
      <c r="LS72" s="630"/>
      <c r="LT72" s="630"/>
      <c r="LU72" s="630"/>
      <c r="LV72" s="630"/>
      <c r="LW72" s="630"/>
      <c r="LX72" s="630"/>
      <c r="LY72" s="630"/>
      <c r="LZ72" s="630"/>
      <c r="MA72" s="630"/>
      <c r="MB72" s="630"/>
      <c r="MC72" s="630"/>
      <c r="MD72" s="630"/>
      <c r="ME72" s="630"/>
      <c r="MF72" s="630"/>
      <c r="MG72" s="630"/>
      <c r="MH72" s="630"/>
      <c r="MI72" s="630"/>
      <c r="MJ72" s="630"/>
      <c r="MK72" s="630"/>
      <c r="ML72" s="630"/>
      <c r="MM72" s="630"/>
      <c r="MN72" s="630"/>
      <c r="MO72" s="630"/>
      <c r="MP72" s="630"/>
      <c r="MQ72" s="630"/>
      <c r="MR72" s="630"/>
      <c r="MS72" s="630"/>
      <c r="MT72" s="630"/>
      <c r="MU72" s="630"/>
      <c r="MV72" s="630"/>
      <c r="MW72" s="630"/>
      <c r="MX72" s="630"/>
      <c r="MY72" s="630"/>
      <c r="MZ72" s="630"/>
      <c r="NA72" s="630"/>
      <c r="NB72" s="630"/>
      <c r="NC72" s="630"/>
      <c r="ND72" s="630"/>
      <c r="NE72" s="630"/>
      <c r="NF72" s="630"/>
      <c r="NG72" s="630"/>
      <c r="NH72" s="630"/>
      <c r="NI72" s="630"/>
      <c r="NJ72" s="630"/>
      <c r="NK72" s="630"/>
      <c r="NL72" s="630"/>
      <c r="NM72" s="630"/>
      <c r="NN72" s="630"/>
      <c r="NO72" s="630"/>
      <c r="NP72" s="630"/>
      <c r="NQ72" s="630"/>
      <c r="NR72" s="630"/>
      <c r="NS72" s="630"/>
      <c r="NT72" s="630"/>
      <c r="NU72" s="630"/>
      <c r="NV72" s="630"/>
      <c r="NW72" s="630"/>
      <c r="NX72" s="630"/>
      <c r="NY72" s="630"/>
      <c r="NZ72" s="630"/>
      <c r="OA72" s="630"/>
      <c r="OB72" s="630"/>
      <c r="OC72" s="630"/>
      <c r="OD72" s="630"/>
      <c r="OE72" s="630"/>
      <c r="OF72" s="630"/>
      <c r="OG72" s="630"/>
      <c r="OH72" s="630"/>
      <c r="OI72" s="630"/>
      <c r="OJ72" s="630"/>
      <c r="OK72" s="630"/>
      <c r="OL72" s="630"/>
      <c r="OM72" s="630"/>
      <c r="ON72" s="630"/>
      <c r="OO72" s="630"/>
      <c r="OP72" s="630"/>
      <c r="OQ72" s="630"/>
      <c r="OR72" s="630"/>
      <c r="OS72" s="630"/>
      <c r="OT72" s="630"/>
      <c r="OU72" s="630"/>
      <c r="OV72" s="630"/>
      <c r="OW72" s="630"/>
      <c r="OX72" s="630"/>
      <c r="OY72" s="630"/>
      <c r="OZ72" s="630"/>
      <c r="PA72" s="630"/>
      <c r="PB72" s="630"/>
      <c r="PC72" s="630"/>
      <c r="PD72" s="630"/>
      <c r="PE72" s="630"/>
      <c r="PF72" s="630"/>
      <c r="PG72" s="630"/>
      <c r="PH72" s="630"/>
      <c r="PI72" s="630"/>
      <c r="PJ72" s="630"/>
      <c r="PK72" s="630"/>
      <c r="PL72" s="630"/>
      <c r="PM72" s="630"/>
      <c r="PN72" s="630"/>
      <c r="PO72" s="630"/>
      <c r="PP72" s="630"/>
      <c r="PQ72" s="630"/>
      <c r="PR72" s="630"/>
      <c r="PS72" s="630"/>
      <c r="PT72" s="630"/>
      <c r="PU72" s="630"/>
      <c r="PV72" s="630"/>
      <c r="PW72" s="630"/>
      <c r="PX72" s="630"/>
      <c r="PY72" s="630"/>
      <c r="PZ72" s="630"/>
      <c r="QA72" s="630"/>
      <c r="QB72" s="630"/>
      <c r="QC72" s="630"/>
      <c r="QD72" s="630"/>
      <c r="QE72" s="630"/>
      <c r="QF72" s="630"/>
      <c r="QG72" s="630"/>
      <c r="QH72" s="630"/>
      <c r="QI72" s="630"/>
      <c r="QJ72" s="630"/>
      <c r="QK72" s="630"/>
      <c r="QL72" s="630"/>
      <c r="QM72" s="630"/>
      <c r="QN72" s="630"/>
      <c r="QO72" s="630"/>
      <c r="QP72" s="630"/>
      <c r="QQ72" s="630"/>
      <c r="QR72" s="630"/>
      <c r="QS72" s="630"/>
      <c r="QT72" s="630"/>
      <c r="QU72" s="630"/>
      <c r="QV72" s="630"/>
      <c r="QW72" s="630"/>
      <c r="QX72" s="630"/>
      <c r="QY72" s="630"/>
      <c r="QZ72" s="630"/>
      <c r="RA72" s="630"/>
      <c r="RB72" s="630"/>
      <c r="RC72" s="630"/>
      <c r="RD72" s="630"/>
      <c r="RE72" s="630"/>
      <c r="RF72" s="630"/>
      <c r="RG72" s="630"/>
      <c r="RH72" s="630"/>
      <c r="RI72" s="630"/>
      <c r="RJ72" s="630"/>
      <c r="RK72" s="630"/>
      <c r="RL72" s="630"/>
      <c r="RM72" s="630"/>
      <c r="RN72" s="630"/>
      <c r="RO72" s="630"/>
      <c r="RP72" s="630"/>
      <c r="RQ72" s="630"/>
      <c r="RR72" s="630"/>
      <c r="RS72" s="630"/>
      <c r="RT72" s="630"/>
      <c r="RU72" s="630"/>
      <c r="RV72" s="630"/>
      <c r="RW72" s="630"/>
      <c r="RX72" s="630"/>
      <c r="RY72" s="630"/>
      <c r="RZ72" s="630"/>
      <c r="SA72" s="630"/>
      <c r="SB72" s="630"/>
      <c r="SC72" s="630"/>
      <c r="SD72" s="630"/>
      <c r="SE72" s="630"/>
      <c r="SF72" s="630"/>
      <c r="SG72" s="630"/>
      <c r="SH72" s="630"/>
      <c r="SI72" s="630"/>
      <c r="SJ72" s="630"/>
      <c r="SK72" s="630"/>
      <c r="SL72" s="630"/>
      <c r="SM72" s="630"/>
      <c r="SN72" s="630"/>
      <c r="SO72" s="630"/>
      <c r="SP72" s="630"/>
      <c r="SQ72" s="630"/>
      <c r="SR72" s="630"/>
      <c r="SS72" s="630"/>
      <c r="ST72" s="630"/>
      <c r="SU72" s="630"/>
      <c r="SV72" s="630"/>
      <c r="SW72" s="630"/>
      <c r="SX72" s="630"/>
      <c r="SY72" s="630"/>
      <c r="SZ72" s="630"/>
      <c r="TA72" s="630"/>
      <c r="TB72" s="630"/>
      <c r="TC72" s="630"/>
      <c r="TD72" s="630"/>
      <c r="TE72" s="630"/>
      <c r="TF72" s="630"/>
      <c r="TG72" s="630"/>
      <c r="TH72" s="630"/>
      <c r="TI72" s="630"/>
      <c r="TJ72" s="630"/>
      <c r="TK72" s="630"/>
      <c r="TL72" s="630"/>
      <c r="TM72" s="630"/>
      <c r="TN72" s="630"/>
      <c r="TO72" s="630"/>
      <c r="TP72" s="630"/>
      <c r="TQ72" s="630"/>
      <c r="TR72" s="630"/>
      <c r="TS72" s="630"/>
      <c r="TT72" s="630"/>
      <c r="TU72" s="630"/>
      <c r="TV72" s="630"/>
      <c r="TW72" s="630"/>
      <c r="TX72" s="630"/>
      <c r="TY72" s="630"/>
      <c r="TZ72" s="630"/>
      <c r="UA72" s="630"/>
      <c r="UB72" s="630"/>
      <c r="UC72" s="630"/>
      <c r="UD72" s="630"/>
      <c r="UE72" s="630"/>
      <c r="UF72" s="630"/>
      <c r="UG72" s="630"/>
      <c r="UH72" s="630"/>
      <c r="UI72" s="630"/>
      <c r="UJ72" s="630"/>
      <c r="UK72" s="630"/>
      <c r="UL72" s="630"/>
      <c r="UM72" s="630"/>
      <c r="UN72" s="630"/>
      <c r="UO72" s="630"/>
      <c r="UP72" s="630"/>
      <c r="UQ72" s="630"/>
      <c r="UR72" s="630"/>
      <c r="US72" s="630"/>
      <c r="UT72" s="630"/>
      <c r="UU72" s="630"/>
      <c r="UV72" s="630"/>
      <c r="UW72" s="630"/>
      <c r="UX72" s="630"/>
      <c r="UY72" s="630"/>
      <c r="UZ72" s="630"/>
      <c r="VA72" s="630"/>
      <c r="VB72" s="630"/>
      <c r="VC72" s="630"/>
      <c r="VD72" s="630"/>
      <c r="VE72" s="630"/>
      <c r="VF72" s="630"/>
      <c r="VG72" s="630"/>
      <c r="VH72" s="630"/>
      <c r="VI72" s="630"/>
      <c r="VJ72" s="630"/>
      <c r="VK72" s="630"/>
      <c r="VL72" s="630"/>
      <c r="VM72" s="630"/>
      <c r="VN72" s="630"/>
      <c r="VO72" s="630"/>
      <c r="VP72" s="630"/>
      <c r="VQ72" s="630"/>
      <c r="VR72" s="630"/>
      <c r="VS72" s="630"/>
      <c r="VT72" s="630"/>
      <c r="VU72" s="630"/>
      <c r="VV72" s="630"/>
      <c r="VW72" s="630"/>
      <c r="VX72" s="630"/>
      <c r="VY72" s="630"/>
      <c r="VZ72" s="630"/>
      <c r="WA72" s="630"/>
      <c r="WB72" s="630"/>
      <c r="WC72" s="630"/>
      <c r="WD72" s="630"/>
      <c r="WE72" s="630"/>
      <c r="WF72" s="630"/>
      <c r="WG72" s="630"/>
      <c r="WH72" s="630"/>
      <c r="WI72" s="630"/>
      <c r="WJ72" s="630"/>
      <c r="WK72" s="630"/>
      <c r="WL72" s="630"/>
      <c r="WM72" s="630"/>
      <c r="WN72" s="630"/>
      <c r="WO72" s="630"/>
      <c r="WP72" s="630"/>
      <c r="WQ72" s="630"/>
      <c r="WR72" s="630"/>
      <c r="WS72" s="630"/>
      <c r="WT72" s="630"/>
      <c r="WU72" s="630"/>
      <c r="WV72" s="630"/>
      <c r="WW72" s="630"/>
      <c r="WX72" s="630"/>
      <c r="WY72" s="630"/>
      <c r="WZ72" s="630"/>
      <c r="XA72" s="630"/>
      <c r="XB72" s="630"/>
      <c r="XC72" s="630"/>
      <c r="XD72" s="630"/>
      <c r="XE72" s="630"/>
      <c r="XF72" s="630"/>
      <c r="XG72" s="630"/>
      <c r="XH72" s="630"/>
      <c r="XI72" s="630"/>
      <c r="XJ72" s="630"/>
      <c r="XK72" s="630"/>
      <c r="XL72" s="630"/>
      <c r="XM72" s="630"/>
      <c r="XN72" s="630"/>
      <c r="XO72" s="630"/>
      <c r="XP72" s="630"/>
      <c r="XQ72" s="630"/>
      <c r="XR72" s="630"/>
      <c r="XS72" s="630"/>
      <c r="XT72" s="630"/>
      <c r="XU72" s="630"/>
      <c r="XV72" s="630"/>
      <c r="XW72" s="630"/>
      <c r="XX72" s="630"/>
      <c r="XY72" s="630"/>
      <c r="XZ72" s="630"/>
      <c r="YA72" s="630"/>
      <c r="YB72" s="630"/>
      <c r="YC72" s="630"/>
      <c r="YD72" s="630"/>
      <c r="YE72" s="630"/>
      <c r="YF72" s="630"/>
      <c r="YG72" s="630"/>
      <c r="YH72" s="630"/>
      <c r="YI72" s="630"/>
      <c r="YJ72" s="630"/>
      <c r="YK72" s="630"/>
      <c r="YL72" s="630"/>
      <c r="YM72" s="630"/>
      <c r="YN72" s="630"/>
      <c r="YO72" s="630"/>
      <c r="YP72" s="630"/>
      <c r="YQ72" s="630"/>
      <c r="YR72" s="630"/>
      <c r="YS72" s="630"/>
      <c r="YT72" s="630"/>
      <c r="YU72" s="630"/>
      <c r="YV72" s="630"/>
      <c r="YW72" s="630"/>
      <c r="YX72" s="630"/>
      <c r="YY72" s="630"/>
      <c r="YZ72" s="630"/>
      <c r="ZA72" s="630"/>
      <c r="ZB72" s="630"/>
      <c r="ZC72" s="630"/>
      <c r="ZD72" s="630"/>
      <c r="ZE72" s="630"/>
      <c r="ZF72" s="630"/>
      <c r="ZG72" s="630"/>
      <c r="ZH72" s="630"/>
      <c r="ZI72" s="630"/>
      <c r="ZJ72" s="630"/>
      <c r="ZK72" s="630"/>
      <c r="ZL72" s="630"/>
      <c r="ZM72" s="630"/>
      <c r="ZN72" s="630"/>
      <c r="ZO72" s="630"/>
      <c r="ZP72" s="630"/>
      <c r="ZQ72" s="630"/>
      <c r="ZR72" s="630"/>
      <c r="ZS72" s="630"/>
      <c r="ZT72" s="630"/>
      <c r="ZU72" s="630"/>
      <c r="ZV72" s="630"/>
      <c r="ZW72" s="630"/>
      <c r="ZX72" s="630"/>
      <c r="ZY72" s="630"/>
      <c r="ZZ72" s="630"/>
      <c r="AAA72" s="630"/>
      <c r="AAB72" s="630"/>
      <c r="AAC72" s="630"/>
      <c r="AAD72" s="630"/>
      <c r="AAE72" s="630"/>
      <c r="AAF72" s="630"/>
      <c r="AAG72" s="630"/>
      <c r="AAH72" s="630"/>
      <c r="AAI72" s="630"/>
      <c r="AAJ72" s="630"/>
      <c r="AAK72" s="630"/>
      <c r="AAL72" s="630"/>
      <c r="AAM72" s="630"/>
      <c r="AAN72" s="630"/>
      <c r="AAO72" s="630"/>
      <c r="AAP72" s="630"/>
      <c r="AAQ72" s="630"/>
      <c r="AAR72" s="630"/>
      <c r="AAS72" s="630"/>
      <c r="AAT72" s="630"/>
      <c r="AAU72" s="630"/>
      <c r="AAV72" s="630"/>
      <c r="AAW72" s="630"/>
      <c r="AAX72" s="630"/>
      <c r="AAY72" s="630"/>
      <c r="AAZ72" s="630"/>
      <c r="ABA72" s="630"/>
      <c r="ABB72" s="630"/>
      <c r="ABC72" s="630"/>
      <c r="ABD72" s="630"/>
      <c r="ABE72" s="630"/>
      <c r="ABF72" s="630"/>
      <c r="ABG72" s="630"/>
      <c r="ABH72" s="630"/>
      <c r="ABI72" s="630"/>
      <c r="ABJ72" s="630"/>
      <c r="ABK72" s="630"/>
      <c r="ABL72" s="630"/>
      <c r="ABM72" s="630"/>
      <c r="ABN72" s="630"/>
      <c r="ABO72" s="630"/>
      <c r="ABP72" s="630"/>
      <c r="ABQ72" s="630"/>
      <c r="ABR72" s="630"/>
      <c r="ABS72" s="630"/>
      <c r="ABT72" s="630"/>
      <c r="ABU72" s="630"/>
      <c r="ABV72" s="630"/>
      <c r="ABW72" s="630"/>
      <c r="ABX72" s="630"/>
      <c r="ABY72" s="630"/>
      <c r="ABZ72" s="630"/>
      <c r="ACA72" s="630"/>
      <c r="ACB72" s="630"/>
      <c r="ACC72" s="630"/>
      <c r="ACD72" s="630"/>
      <c r="ACE72" s="630"/>
      <c r="ACF72" s="630"/>
      <c r="ACG72" s="630"/>
      <c r="ACH72" s="630"/>
      <c r="ACI72" s="630"/>
      <c r="ACJ72" s="630"/>
      <c r="ACK72" s="630"/>
      <c r="ACL72" s="630"/>
      <c r="ACM72" s="630"/>
      <c r="ACN72" s="630"/>
      <c r="ACO72" s="630"/>
      <c r="ACP72" s="630"/>
      <c r="ACQ72" s="630"/>
      <c r="ACR72" s="630"/>
      <c r="ACS72" s="630"/>
      <c r="ACT72" s="630"/>
      <c r="ACU72" s="630"/>
      <c r="ACV72" s="630"/>
      <c r="ACW72" s="630"/>
      <c r="ACX72" s="630"/>
      <c r="ACY72" s="630"/>
      <c r="ACZ72" s="630"/>
      <c r="ADA72" s="630"/>
      <c r="ADB72" s="630"/>
      <c r="ADC72" s="630"/>
      <c r="ADD72" s="630"/>
      <c r="ADE72" s="630"/>
      <c r="ADF72" s="630"/>
      <c r="ADG72" s="630"/>
      <c r="ADH72" s="630"/>
      <c r="ADI72" s="630"/>
      <c r="ADJ72" s="630"/>
      <c r="ADK72" s="630"/>
      <c r="ADL72" s="630"/>
      <c r="ADM72" s="630"/>
      <c r="ADN72" s="630"/>
      <c r="ADO72" s="630"/>
      <c r="ADP72" s="630"/>
      <c r="ADQ72" s="630"/>
      <c r="ADR72" s="630"/>
      <c r="ADS72" s="630"/>
      <c r="ADT72" s="630"/>
      <c r="ADU72" s="630"/>
      <c r="ADV72" s="630"/>
      <c r="ADW72" s="630"/>
      <c r="ADX72" s="630"/>
      <c r="ADY72" s="630"/>
      <c r="ADZ72" s="630"/>
      <c r="AEA72" s="630"/>
      <c r="AEB72" s="630"/>
      <c r="AEC72" s="630"/>
      <c r="AED72" s="630"/>
      <c r="AEE72" s="630"/>
      <c r="AEF72" s="630"/>
      <c r="AEG72" s="630"/>
      <c r="AEH72" s="630"/>
      <c r="AEI72" s="630"/>
      <c r="AEJ72" s="630"/>
      <c r="AEK72" s="630"/>
      <c r="AEL72" s="630"/>
      <c r="AEM72" s="630"/>
      <c r="AEN72" s="630"/>
      <c r="AEO72" s="630"/>
      <c r="AEP72" s="630"/>
      <c r="AEQ72" s="630"/>
      <c r="AER72" s="630"/>
      <c r="AES72" s="630"/>
      <c r="AET72" s="630"/>
      <c r="AEU72" s="630"/>
      <c r="AEV72" s="630"/>
      <c r="AEW72" s="630"/>
      <c r="AEX72" s="630"/>
      <c r="AEY72" s="630"/>
      <c r="AEZ72" s="630"/>
      <c r="AFA72" s="630"/>
      <c r="AFB72" s="630"/>
      <c r="AFC72" s="630"/>
      <c r="AFD72" s="630"/>
      <c r="AFE72" s="630"/>
      <c r="AFF72" s="630"/>
      <c r="AFG72" s="630"/>
      <c r="AFH72" s="630"/>
      <c r="AFI72" s="630"/>
      <c r="AFJ72" s="630"/>
      <c r="AFK72" s="630"/>
      <c r="AFL72" s="630"/>
      <c r="AFM72" s="630"/>
      <c r="AFN72" s="630"/>
      <c r="AFO72" s="630"/>
      <c r="AFP72" s="630"/>
      <c r="AFQ72" s="630"/>
      <c r="AFR72" s="630"/>
      <c r="AFS72" s="630"/>
      <c r="AFT72" s="630"/>
      <c r="AFU72" s="630"/>
      <c r="AFV72" s="630"/>
      <c r="AFW72" s="630"/>
      <c r="AFX72" s="630"/>
      <c r="AFY72" s="630"/>
      <c r="AFZ72" s="630"/>
      <c r="AGA72" s="630"/>
      <c r="AGB72" s="630"/>
      <c r="AGC72" s="630"/>
      <c r="AGD72" s="630"/>
      <c r="AGE72" s="630"/>
      <c r="AGF72" s="630"/>
      <c r="AGG72" s="630"/>
      <c r="AGH72" s="630"/>
      <c r="AGI72" s="630"/>
      <c r="AGJ72" s="630"/>
      <c r="AGK72" s="630"/>
      <c r="AGL72" s="630"/>
      <c r="AGM72" s="630"/>
      <c r="AGN72" s="630"/>
      <c r="AGO72" s="630"/>
      <c r="AGP72" s="630"/>
      <c r="AGQ72" s="630"/>
      <c r="AGR72" s="630"/>
      <c r="AGS72" s="630"/>
      <c r="AGT72" s="630"/>
      <c r="AGU72" s="630"/>
      <c r="AGV72" s="630"/>
      <c r="AGW72" s="630"/>
      <c r="AGX72" s="630"/>
      <c r="AGY72" s="630"/>
      <c r="AGZ72" s="630"/>
      <c r="AHA72" s="630"/>
      <c r="AHB72" s="630"/>
      <c r="AHC72" s="630"/>
      <c r="AHD72" s="630"/>
      <c r="AHE72" s="630"/>
      <c r="AHF72" s="630"/>
      <c r="AHG72" s="630"/>
      <c r="AHH72" s="630"/>
      <c r="AHI72" s="630"/>
      <c r="AHJ72" s="630"/>
      <c r="AHK72" s="630"/>
      <c r="AHL72" s="630"/>
      <c r="AHM72" s="630"/>
      <c r="AHN72" s="630"/>
      <c r="AHO72" s="630"/>
      <c r="AHP72" s="630"/>
      <c r="AHQ72" s="630"/>
      <c r="AHR72" s="630"/>
      <c r="AHS72" s="630"/>
      <c r="AHT72" s="630"/>
      <c r="AHU72" s="630"/>
      <c r="AHV72" s="630"/>
      <c r="AHW72" s="630"/>
      <c r="AHX72" s="630"/>
      <c r="AHY72" s="630"/>
      <c r="AHZ72" s="630"/>
      <c r="AIA72" s="630"/>
      <c r="AIB72" s="630"/>
      <c r="AIC72" s="630"/>
      <c r="AID72" s="630"/>
      <c r="AIE72" s="630"/>
      <c r="AIF72" s="630"/>
      <c r="AIG72" s="630"/>
      <c r="AIH72" s="630"/>
      <c r="AII72" s="630"/>
      <c r="AIJ72" s="630"/>
      <c r="AIK72" s="630"/>
      <c r="AIL72" s="630"/>
      <c r="AIM72" s="630"/>
      <c r="AIN72" s="630"/>
      <c r="AIO72" s="630"/>
      <c r="AIP72" s="630"/>
      <c r="AIQ72" s="630"/>
      <c r="AIR72" s="630"/>
      <c r="AIS72" s="630"/>
      <c r="AIT72" s="630"/>
      <c r="AIU72" s="630"/>
      <c r="AIV72" s="630"/>
      <c r="AIW72" s="630"/>
      <c r="AIX72" s="630"/>
      <c r="AIY72" s="630"/>
      <c r="AIZ72" s="630"/>
      <c r="AJA72" s="630"/>
      <c r="AJB72" s="630"/>
      <c r="AJC72" s="630"/>
      <c r="AJD72" s="630"/>
      <c r="AJE72" s="630"/>
      <c r="AJF72" s="630"/>
      <c r="AJG72" s="630"/>
      <c r="AJH72" s="630"/>
      <c r="AJI72" s="630"/>
      <c r="AJJ72" s="630"/>
      <c r="AJK72" s="630"/>
      <c r="AJL72" s="630"/>
      <c r="AJM72" s="630"/>
      <c r="AJN72" s="630"/>
      <c r="AJO72" s="630"/>
      <c r="AJP72" s="630"/>
      <c r="AJQ72" s="630"/>
      <c r="AJR72" s="630"/>
      <c r="AJS72" s="630"/>
      <c r="AJT72" s="630"/>
      <c r="AJU72" s="630"/>
      <c r="AJV72" s="630"/>
      <c r="AJW72" s="630"/>
      <c r="AJX72" s="630"/>
      <c r="AJY72" s="630"/>
      <c r="AJZ72" s="630"/>
      <c r="AKA72" s="630"/>
      <c r="AKB72" s="630"/>
      <c r="AKC72" s="630"/>
      <c r="AKD72" s="630"/>
      <c r="AKE72" s="630"/>
      <c r="AKF72" s="630"/>
      <c r="AKG72" s="630"/>
      <c r="AKH72" s="630"/>
      <c r="AKI72" s="630"/>
      <c r="AKJ72" s="630"/>
      <c r="AKK72" s="630"/>
      <c r="AKL72" s="630"/>
      <c r="AKM72" s="630"/>
      <c r="AKN72" s="630"/>
      <c r="AKO72" s="630"/>
      <c r="AKP72" s="630"/>
      <c r="AKQ72" s="630"/>
      <c r="AKR72" s="630"/>
      <c r="AKS72" s="630"/>
      <c r="AKT72" s="630"/>
      <c r="AKU72" s="630"/>
      <c r="AKV72" s="630"/>
      <c r="AKW72" s="630"/>
      <c r="AKX72" s="630"/>
      <c r="AKY72" s="630"/>
      <c r="AKZ72" s="630"/>
      <c r="ALA72" s="630"/>
      <c r="ALB72" s="630"/>
      <c r="ALC72" s="630"/>
      <c r="ALD72" s="630"/>
      <c r="ALE72" s="630"/>
      <c r="ALF72" s="630"/>
      <c r="ALG72" s="630"/>
      <c r="ALH72" s="630"/>
      <c r="ALI72" s="630"/>
      <c r="ALJ72" s="630"/>
      <c r="ALK72" s="630"/>
      <c r="ALL72" s="630"/>
      <c r="ALM72" s="630"/>
      <c r="ALN72" s="630"/>
      <c r="ALO72" s="630"/>
    </row>
    <row r="73" s="634" customFormat="true" ht="15.75" hidden="true" customHeight="false" outlineLevel="0" collapsed="false">
      <c r="A73" s="630"/>
      <c r="B73" s="635"/>
      <c r="C73" s="632"/>
      <c r="D73" s="632"/>
      <c r="E73" s="632"/>
      <c r="F73" s="633" t="n">
        <v>0</v>
      </c>
      <c r="G73" s="633" t="n">
        <v>0</v>
      </c>
      <c r="H73" s="633" t="n">
        <v>0</v>
      </c>
      <c r="I73" s="633" t="n">
        <v>0</v>
      </c>
      <c r="J73" s="632"/>
      <c r="K73" s="632"/>
      <c r="L73" s="632"/>
      <c r="M73" s="632"/>
      <c r="N73" s="633" t="n">
        <v>0</v>
      </c>
      <c r="O73" s="633" t="n">
        <v>0</v>
      </c>
      <c r="P73" s="633" t="n">
        <v>0</v>
      </c>
      <c r="Q73" s="633" t="n">
        <v>0</v>
      </c>
      <c r="R73" s="632"/>
      <c r="S73" s="632"/>
      <c r="T73" s="632"/>
      <c r="U73" s="633" t="n">
        <v>0</v>
      </c>
      <c r="V73" s="633" t="n">
        <v>0</v>
      </c>
      <c r="W73" s="633" t="n">
        <v>0</v>
      </c>
      <c r="X73" s="633" t="n">
        <v>0</v>
      </c>
      <c r="Y73" s="633" t="n">
        <v>0</v>
      </c>
      <c r="Z73" s="633" t="n">
        <v>0</v>
      </c>
      <c r="AA73" s="633" t="n">
        <v>0</v>
      </c>
      <c r="AB73" s="633" t="n">
        <v>0</v>
      </c>
      <c r="AC73" s="633" t="n">
        <v>0</v>
      </c>
      <c r="AD73" s="633" t="n">
        <v>0</v>
      </c>
      <c r="AE73" s="633" t="n">
        <v>0</v>
      </c>
      <c r="AF73" s="633" t="n">
        <v>0</v>
      </c>
      <c r="AG73" s="633" t="n">
        <v>0</v>
      </c>
      <c r="AH73" s="633" t="n">
        <v>0</v>
      </c>
      <c r="AI73" s="633" t="n">
        <v>0</v>
      </c>
      <c r="AJ73" s="633" t="n">
        <v>0</v>
      </c>
      <c r="AK73" s="633" t="n">
        <v>0</v>
      </c>
      <c r="AL73" s="633" t="n">
        <v>0</v>
      </c>
      <c r="AM73" s="633" t="n">
        <v>0</v>
      </c>
      <c r="AN73" s="633" t="n">
        <v>0</v>
      </c>
      <c r="AO73" s="630"/>
      <c r="AP73" s="630"/>
      <c r="AQ73" s="630"/>
      <c r="AR73" s="630"/>
      <c r="AS73" s="630"/>
      <c r="AT73" s="630"/>
      <c r="AU73" s="630"/>
      <c r="AV73" s="630"/>
      <c r="AW73" s="630"/>
      <c r="AX73" s="630"/>
      <c r="AY73" s="630"/>
      <c r="AZ73" s="630"/>
      <c r="BA73" s="630"/>
      <c r="BB73" s="630"/>
      <c r="BC73" s="630"/>
      <c r="BD73" s="630"/>
      <c r="BE73" s="630"/>
      <c r="BF73" s="630"/>
      <c r="BG73" s="630"/>
      <c r="BH73" s="630"/>
      <c r="BI73" s="630"/>
      <c r="BJ73" s="630"/>
      <c r="BK73" s="630"/>
      <c r="BL73" s="630"/>
      <c r="BM73" s="630"/>
      <c r="BN73" s="630"/>
      <c r="BO73" s="630"/>
      <c r="BP73" s="630"/>
      <c r="BQ73" s="630"/>
      <c r="BR73" s="630"/>
      <c r="BS73" s="630"/>
      <c r="BT73" s="630"/>
      <c r="BU73" s="630"/>
      <c r="BV73" s="630"/>
      <c r="BW73" s="630"/>
      <c r="BX73" s="630"/>
      <c r="BY73" s="630"/>
      <c r="BZ73" s="630"/>
      <c r="CA73" s="630"/>
      <c r="CB73" s="630"/>
      <c r="CC73" s="630"/>
      <c r="CD73" s="630"/>
      <c r="CE73" s="630"/>
      <c r="CF73" s="630"/>
      <c r="CG73" s="630"/>
      <c r="CH73" s="630"/>
      <c r="CI73" s="630"/>
      <c r="CJ73" s="630"/>
      <c r="CK73" s="630"/>
      <c r="CL73" s="630"/>
      <c r="CM73" s="630"/>
      <c r="CN73" s="630"/>
      <c r="CO73" s="630"/>
      <c r="CP73" s="630"/>
      <c r="CQ73" s="630"/>
      <c r="CR73" s="630"/>
      <c r="CS73" s="630"/>
      <c r="CT73" s="630"/>
      <c r="CU73" s="630"/>
      <c r="CV73" s="630"/>
      <c r="CW73" s="630"/>
      <c r="CX73" s="630"/>
      <c r="CY73" s="630"/>
      <c r="CZ73" s="630"/>
      <c r="DA73" s="630"/>
      <c r="DB73" s="630"/>
      <c r="DC73" s="630"/>
      <c r="DD73" s="630"/>
      <c r="DE73" s="630"/>
      <c r="DF73" s="630"/>
      <c r="DG73" s="630"/>
      <c r="DH73" s="630"/>
      <c r="DI73" s="630"/>
      <c r="DJ73" s="630"/>
      <c r="DK73" s="630"/>
      <c r="DL73" s="630"/>
      <c r="DM73" s="630"/>
      <c r="DN73" s="630"/>
      <c r="DO73" s="630"/>
      <c r="DP73" s="630"/>
      <c r="DQ73" s="630"/>
      <c r="DR73" s="630"/>
      <c r="DS73" s="630"/>
      <c r="DT73" s="630"/>
      <c r="DU73" s="630"/>
      <c r="DV73" s="630"/>
      <c r="DW73" s="630"/>
      <c r="DX73" s="630"/>
      <c r="DY73" s="630"/>
      <c r="DZ73" s="630"/>
      <c r="EA73" s="630"/>
      <c r="EB73" s="630"/>
      <c r="EC73" s="630"/>
      <c r="ED73" s="630"/>
      <c r="EE73" s="630"/>
      <c r="EF73" s="630"/>
      <c r="EG73" s="630"/>
      <c r="EH73" s="630"/>
      <c r="EI73" s="630"/>
      <c r="EJ73" s="630"/>
      <c r="EK73" s="630"/>
      <c r="EL73" s="630"/>
      <c r="EM73" s="630"/>
      <c r="EN73" s="630"/>
      <c r="EO73" s="630"/>
      <c r="EP73" s="630"/>
      <c r="EQ73" s="630"/>
      <c r="ER73" s="630"/>
      <c r="ES73" s="630"/>
      <c r="ET73" s="630"/>
      <c r="EU73" s="630"/>
      <c r="EV73" s="630"/>
      <c r="EW73" s="630"/>
      <c r="EX73" s="630"/>
      <c r="EY73" s="630"/>
      <c r="EZ73" s="630"/>
      <c r="FA73" s="630"/>
      <c r="FB73" s="630"/>
      <c r="FC73" s="630"/>
      <c r="FD73" s="630"/>
      <c r="FE73" s="630"/>
      <c r="FF73" s="630"/>
      <c r="FG73" s="630"/>
      <c r="FH73" s="630"/>
      <c r="FI73" s="630"/>
      <c r="FJ73" s="630"/>
      <c r="FK73" s="630"/>
      <c r="FL73" s="630"/>
      <c r="FM73" s="630"/>
      <c r="FN73" s="630"/>
      <c r="FO73" s="630"/>
      <c r="FP73" s="630"/>
      <c r="FQ73" s="630"/>
      <c r="FR73" s="630"/>
      <c r="FS73" s="630"/>
      <c r="FT73" s="630"/>
      <c r="FU73" s="630"/>
      <c r="FV73" s="630"/>
      <c r="FW73" s="630"/>
      <c r="FX73" s="630"/>
      <c r="FY73" s="630"/>
      <c r="FZ73" s="630"/>
      <c r="GA73" s="630"/>
      <c r="GB73" s="630"/>
      <c r="GC73" s="630"/>
      <c r="GD73" s="630"/>
      <c r="GE73" s="630"/>
      <c r="GF73" s="630"/>
      <c r="GG73" s="630"/>
      <c r="GH73" s="630"/>
      <c r="GI73" s="630"/>
      <c r="GJ73" s="630"/>
      <c r="GK73" s="630"/>
      <c r="GL73" s="630"/>
      <c r="GM73" s="630"/>
      <c r="GN73" s="630"/>
      <c r="GO73" s="630"/>
      <c r="GP73" s="630"/>
      <c r="GQ73" s="630"/>
      <c r="GR73" s="630"/>
      <c r="GS73" s="630"/>
      <c r="GT73" s="630"/>
      <c r="GU73" s="630"/>
      <c r="GV73" s="630"/>
      <c r="GW73" s="630"/>
      <c r="GX73" s="630"/>
      <c r="GY73" s="630"/>
      <c r="GZ73" s="630"/>
      <c r="HA73" s="630"/>
      <c r="HB73" s="630"/>
      <c r="HC73" s="630"/>
      <c r="HD73" s="630"/>
      <c r="HE73" s="630"/>
      <c r="HF73" s="630"/>
      <c r="HG73" s="630"/>
      <c r="HH73" s="630"/>
      <c r="HI73" s="630"/>
      <c r="HJ73" s="630"/>
      <c r="HK73" s="630"/>
      <c r="HL73" s="630"/>
      <c r="HM73" s="630"/>
      <c r="HN73" s="630"/>
      <c r="HO73" s="630"/>
      <c r="HP73" s="630"/>
      <c r="HQ73" s="630"/>
      <c r="HR73" s="630"/>
      <c r="HS73" s="630"/>
      <c r="HT73" s="630"/>
      <c r="HU73" s="630"/>
      <c r="HV73" s="630"/>
      <c r="HW73" s="630"/>
      <c r="HX73" s="630"/>
      <c r="HY73" s="630"/>
      <c r="HZ73" s="630"/>
      <c r="IA73" s="630"/>
      <c r="IB73" s="630"/>
      <c r="IC73" s="630"/>
      <c r="ID73" s="630"/>
      <c r="IE73" s="630"/>
      <c r="IF73" s="630"/>
      <c r="IG73" s="630"/>
      <c r="IH73" s="630"/>
      <c r="II73" s="630"/>
      <c r="IJ73" s="630"/>
      <c r="IK73" s="630"/>
      <c r="IL73" s="630"/>
      <c r="IM73" s="630"/>
      <c r="IN73" s="630"/>
      <c r="IO73" s="630"/>
      <c r="IP73" s="630"/>
      <c r="IQ73" s="630"/>
      <c r="IR73" s="630"/>
      <c r="IS73" s="630"/>
      <c r="IT73" s="630"/>
      <c r="IU73" s="630"/>
      <c r="IV73" s="630"/>
      <c r="IW73" s="630"/>
      <c r="IX73" s="630"/>
      <c r="IY73" s="630"/>
      <c r="IZ73" s="630"/>
      <c r="JA73" s="630"/>
      <c r="JB73" s="630"/>
      <c r="JC73" s="630"/>
      <c r="JD73" s="630"/>
      <c r="JE73" s="630"/>
      <c r="JF73" s="630"/>
      <c r="JG73" s="630"/>
      <c r="JH73" s="630"/>
      <c r="JI73" s="630"/>
      <c r="JJ73" s="630"/>
      <c r="JK73" s="630"/>
      <c r="JL73" s="630"/>
      <c r="JM73" s="630"/>
      <c r="JN73" s="630"/>
      <c r="JO73" s="630"/>
      <c r="JP73" s="630"/>
      <c r="JQ73" s="630"/>
      <c r="JR73" s="630"/>
      <c r="JS73" s="630"/>
      <c r="JT73" s="630"/>
      <c r="JU73" s="630"/>
      <c r="JV73" s="630"/>
      <c r="JW73" s="630"/>
      <c r="JX73" s="630"/>
      <c r="JY73" s="630"/>
      <c r="JZ73" s="630"/>
      <c r="KA73" s="630"/>
      <c r="KB73" s="630"/>
      <c r="KC73" s="630"/>
      <c r="KD73" s="630"/>
      <c r="KE73" s="630"/>
      <c r="KF73" s="630"/>
      <c r="KG73" s="630"/>
      <c r="KH73" s="630"/>
      <c r="KI73" s="630"/>
      <c r="KJ73" s="630"/>
      <c r="KK73" s="630"/>
      <c r="KL73" s="630"/>
      <c r="KM73" s="630"/>
      <c r="KN73" s="630"/>
      <c r="KO73" s="630"/>
      <c r="KP73" s="630"/>
      <c r="KQ73" s="630"/>
      <c r="KR73" s="630"/>
      <c r="KS73" s="630"/>
      <c r="KT73" s="630"/>
      <c r="KU73" s="630"/>
      <c r="KV73" s="630"/>
      <c r="KW73" s="630"/>
      <c r="KX73" s="630"/>
      <c r="KY73" s="630"/>
      <c r="KZ73" s="630"/>
      <c r="LA73" s="630"/>
      <c r="LB73" s="630"/>
      <c r="LC73" s="630"/>
      <c r="LD73" s="630"/>
      <c r="LE73" s="630"/>
      <c r="LF73" s="630"/>
      <c r="LG73" s="630"/>
      <c r="LH73" s="630"/>
      <c r="LI73" s="630"/>
      <c r="LJ73" s="630"/>
      <c r="LK73" s="630"/>
      <c r="LL73" s="630"/>
      <c r="LM73" s="630"/>
      <c r="LN73" s="630"/>
      <c r="LO73" s="630"/>
      <c r="LP73" s="630"/>
      <c r="LQ73" s="630"/>
      <c r="LR73" s="630"/>
      <c r="LS73" s="630"/>
      <c r="LT73" s="630"/>
      <c r="LU73" s="630"/>
      <c r="LV73" s="630"/>
      <c r="LW73" s="630"/>
      <c r="LX73" s="630"/>
      <c r="LY73" s="630"/>
      <c r="LZ73" s="630"/>
      <c r="MA73" s="630"/>
      <c r="MB73" s="630"/>
      <c r="MC73" s="630"/>
      <c r="MD73" s="630"/>
      <c r="ME73" s="630"/>
      <c r="MF73" s="630"/>
      <c r="MG73" s="630"/>
      <c r="MH73" s="630"/>
      <c r="MI73" s="630"/>
      <c r="MJ73" s="630"/>
      <c r="MK73" s="630"/>
      <c r="ML73" s="630"/>
      <c r="MM73" s="630"/>
      <c r="MN73" s="630"/>
      <c r="MO73" s="630"/>
      <c r="MP73" s="630"/>
      <c r="MQ73" s="630"/>
      <c r="MR73" s="630"/>
      <c r="MS73" s="630"/>
      <c r="MT73" s="630"/>
      <c r="MU73" s="630"/>
      <c r="MV73" s="630"/>
      <c r="MW73" s="630"/>
      <c r="MX73" s="630"/>
      <c r="MY73" s="630"/>
      <c r="MZ73" s="630"/>
      <c r="NA73" s="630"/>
      <c r="NB73" s="630"/>
      <c r="NC73" s="630"/>
      <c r="ND73" s="630"/>
      <c r="NE73" s="630"/>
      <c r="NF73" s="630"/>
      <c r="NG73" s="630"/>
      <c r="NH73" s="630"/>
      <c r="NI73" s="630"/>
      <c r="NJ73" s="630"/>
      <c r="NK73" s="630"/>
      <c r="NL73" s="630"/>
      <c r="NM73" s="630"/>
      <c r="NN73" s="630"/>
      <c r="NO73" s="630"/>
      <c r="NP73" s="630"/>
      <c r="NQ73" s="630"/>
      <c r="NR73" s="630"/>
      <c r="NS73" s="630"/>
      <c r="NT73" s="630"/>
      <c r="NU73" s="630"/>
      <c r="NV73" s="630"/>
      <c r="NW73" s="630"/>
      <c r="NX73" s="630"/>
      <c r="NY73" s="630"/>
      <c r="NZ73" s="630"/>
      <c r="OA73" s="630"/>
      <c r="OB73" s="630"/>
      <c r="OC73" s="630"/>
      <c r="OD73" s="630"/>
      <c r="OE73" s="630"/>
      <c r="OF73" s="630"/>
      <c r="OG73" s="630"/>
      <c r="OH73" s="630"/>
      <c r="OI73" s="630"/>
      <c r="OJ73" s="630"/>
      <c r="OK73" s="630"/>
      <c r="OL73" s="630"/>
      <c r="OM73" s="630"/>
      <c r="ON73" s="630"/>
      <c r="OO73" s="630"/>
      <c r="OP73" s="630"/>
      <c r="OQ73" s="630"/>
      <c r="OR73" s="630"/>
      <c r="OS73" s="630"/>
      <c r="OT73" s="630"/>
      <c r="OU73" s="630"/>
      <c r="OV73" s="630"/>
      <c r="OW73" s="630"/>
      <c r="OX73" s="630"/>
      <c r="OY73" s="630"/>
      <c r="OZ73" s="630"/>
      <c r="PA73" s="630"/>
      <c r="PB73" s="630"/>
      <c r="PC73" s="630"/>
      <c r="PD73" s="630"/>
      <c r="PE73" s="630"/>
      <c r="PF73" s="630"/>
      <c r="PG73" s="630"/>
      <c r="PH73" s="630"/>
      <c r="PI73" s="630"/>
      <c r="PJ73" s="630"/>
      <c r="PK73" s="630"/>
      <c r="PL73" s="630"/>
      <c r="PM73" s="630"/>
      <c r="PN73" s="630"/>
      <c r="PO73" s="630"/>
      <c r="PP73" s="630"/>
      <c r="PQ73" s="630"/>
      <c r="PR73" s="630"/>
      <c r="PS73" s="630"/>
      <c r="PT73" s="630"/>
      <c r="PU73" s="630"/>
      <c r="PV73" s="630"/>
      <c r="PW73" s="630"/>
      <c r="PX73" s="630"/>
      <c r="PY73" s="630"/>
      <c r="PZ73" s="630"/>
      <c r="QA73" s="630"/>
      <c r="QB73" s="630"/>
      <c r="QC73" s="630"/>
      <c r="QD73" s="630"/>
      <c r="QE73" s="630"/>
      <c r="QF73" s="630"/>
      <c r="QG73" s="630"/>
      <c r="QH73" s="630"/>
      <c r="QI73" s="630"/>
      <c r="QJ73" s="630"/>
      <c r="QK73" s="630"/>
      <c r="QL73" s="630"/>
      <c r="QM73" s="630"/>
      <c r="QN73" s="630"/>
      <c r="QO73" s="630"/>
      <c r="QP73" s="630"/>
      <c r="QQ73" s="630"/>
      <c r="QR73" s="630"/>
      <c r="QS73" s="630"/>
      <c r="QT73" s="630"/>
      <c r="QU73" s="630"/>
      <c r="QV73" s="630"/>
      <c r="QW73" s="630"/>
      <c r="QX73" s="630"/>
      <c r="QY73" s="630"/>
      <c r="QZ73" s="630"/>
      <c r="RA73" s="630"/>
      <c r="RB73" s="630"/>
      <c r="RC73" s="630"/>
      <c r="RD73" s="630"/>
      <c r="RE73" s="630"/>
      <c r="RF73" s="630"/>
      <c r="RG73" s="630"/>
      <c r="RH73" s="630"/>
      <c r="RI73" s="630"/>
      <c r="RJ73" s="630"/>
      <c r="RK73" s="630"/>
      <c r="RL73" s="630"/>
      <c r="RM73" s="630"/>
      <c r="RN73" s="630"/>
      <c r="RO73" s="630"/>
      <c r="RP73" s="630"/>
      <c r="RQ73" s="630"/>
      <c r="RR73" s="630"/>
      <c r="RS73" s="630"/>
      <c r="RT73" s="630"/>
      <c r="RU73" s="630"/>
      <c r="RV73" s="630"/>
      <c r="RW73" s="630"/>
      <c r="RX73" s="630"/>
      <c r="RY73" s="630"/>
      <c r="RZ73" s="630"/>
      <c r="SA73" s="630"/>
      <c r="SB73" s="630"/>
      <c r="SC73" s="630"/>
      <c r="SD73" s="630"/>
      <c r="SE73" s="630"/>
      <c r="SF73" s="630"/>
      <c r="SG73" s="630"/>
      <c r="SH73" s="630"/>
      <c r="SI73" s="630"/>
      <c r="SJ73" s="630"/>
      <c r="SK73" s="630"/>
      <c r="SL73" s="630"/>
      <c r="SM73" s="630"/>
      <c r="SN73" s="630"/>
      <c r="SO73" s="630"/>
      <c r="SP73" s="630"/>
      <c r="SQ73" s="630"/>
      <c r="SR73" s="630"/>
      <c r="SS73" s="630"/>
      <c r="ST73" s="630"/>
      <c r="SU73" s="630"/>
      <c r="SV73" s="630"/>
      <c r="SW73" s="630"/>
      <c r="SX73" s="630"/>
      <c r="SY73" s="630"/>
      <c r="SZ73" s="630"/>
      <c r="TA73" s="630"/>
      <c r="TB73" s="630"/>
      <c r="TC73" s="630"/>
      <c r="TD73" s="630"/>
      <c r="TE73" s="630"/>
      <c r="TF73" s="630"/>
      <c r="TG73" s="630"/>
      <c r="TH73" s="630"/>
      <c r="TI73" s="630"/>
      <c r="TJ73" s="630"/>
      <c r="TK73" s="630"/>
      <c r="TL73" s="630"/>
      <c r="TM73" s="630"/>
      <c r="TN73" s="630"/>
      <c r="TO73" s="630"/>
      <c r="TP73" s="630"/>
      <c r="TQ73" s="630"/>
      <c r="TR73" s="630"/>
      <c r="TS73" s="630"/>
      <c r="TT73" s="630"/>
      <c r="TU73" s="630"/>
      <c r="TV73" s="630"/>
      <c r="TW73" s="630"/>
      <c r="TX73" s="630"/>
      <c r="TY73" s="630"/>
      <c r="TZ73" s="630"/>
      <c r="UA73" s="630"/>
      <c r="UB73" s="630"/>
      <c r="UC73" s="630"/>
      <c r="UD73" s="630"/>
      <c r="UE73" s="630"/>
      <c r="UF73" s="630"/>
      <c r="UG73" s="630"/>
      <c r="UH73" s="630"/>
      <c r="UI73" s="630"/>
      <c r="UJ73" s="630"/>
      <c r="UK73" s="630"/>
      <c r="UL73" s="630"/>
      <c r="UM73" s="630"/>
      <c r="UN73" s="630"/>
      <c r="UO73" s="630"/>
      <c r="UP73" s="630"/>
      <c r="UQ73" s="630"/>
      <c r="UR73" s="630"/>
      <c r="US73" s="630"/>
      <c r="UT73" s="630"/>
      <c r="UU73" s="630"/>
      <c r="UV73" s="630"/>
      <c r="UW73" s="630"/>
      <c r="UX73" s="630"/>
      <c r="UY73" s="630"/>
      <c r="UZ73" s="630"/>
      <c r="VA73" s="630"/>
      <c r="VB73" s="630"/>
      <c r="VC73" s="630"/>
      <c r="VD73" s="630"/>
      <c r="VE73" s="630"/>
      <c r="VF73" s="630"/>
      <c r="VG73" s="630"/>
      <c r="VH73" s="630"/>
      <c r="VI73" s="630"/>
      <c r="VJ73" s="630"/>
      <c r="VK73" s="630"/>
      <c r="VL73" s="630"/>
      <c r="VM73" s="630"/>
      <c r="VN73" s="630"/>
      <c r="VO73" s="630"/>
      <c r="VP73" s="630"/>
      <c r="VQ73" s="630"/>
      <c r="VR73" s="630"/>
      <c r="VS73" s="630"/>
      <c r="VT73" s="630"/>
      <c r="VU73" s="630"/>
      <c r="VV73" s="630"/>
      <c r="VW73" s="630"/>
      <c r="VX73" s="630"/>
      <c r="VY73" s="630"/>
      <c r="VZ73" s="630"/>
      <c r="WA73" s="630"/>
      <c r="WB73" s="630"/>
      <c r="WC73" s="630"/>
      <c r="WD73" s="630"/>
      <c r="WE73" s="630"/>
      <c r="WF73" s="630"/>
      <c r="WG73" s="630"/>
      <c r="WH73" s="630"/>
      <c r="WI73" s="630"/>
      <c r="WJ73" s="630"/>
      <c r="WK73" s="630"/>
      <c r="WL73" s="630"/>
      <c r="WM73" s="630"/>
      <c r="WN73" s="630"/>
      <c r="WO73" s="630"/>
      <c r="WP73" s="630"/>
      <c r="WQ73" s="630"/>
      <c r="WR73" s="630"/>
      <c r="WS73" s="630"/>
      <c r="WT73" s="630"/>
      <c r="WU73" s="630"/>
      <c r="WV73" s="630"/>
      <c r="WW73" s="630"/>
      <c r="WX73" s="630"/>
      <c r="WY73" s="630"/>
      <c r="WZ73" s="630"/>
      <c r="XA73" s="630"/>
      <c r="XB73" s="630"/>
      <c r="XC73" s="630"/>
      <c r="XD73" s="630"/>
      <c r="XE73" s="630"/>
      <c r="XF73" s="630"/>
      <c r="XG73" s="630"/>
      <c r="XH73" s="630"/>
      <c r="XI73" s="630"/>
      <c r="XJ73" s="630"/>
      <c r="XK73" s="630"/>
      <c r="XL73" s="630"/>
      <c r="XM73" s="630"/>
      <c r="XN73" s="630"/>
      <c r="XO73" s="630"/>
      <c r="XP73" s="630"/>
      <c r="XQ73" s="630"/>
      <c r="XR73" s="630"/>
      <c r="XS73" s="630"/>
      <c r="XT73" s="630"/>
      <c r="XU73" s="630"/>
      <c r="XV73" s="630"/>
      <c r="XW73" s="630"/>
      <c r="XX73" s="630"/>
      <c r="XY73" s="630"/>
      <c r="XZ73" s="630"/>
      <c r="YA73" s="630"/>
      <c r="YB73" s="630"/>
      <c r="YC73" s="630"/>
      <c r="YD73" s="630"/>
      <c r="YE73" s="630"/>
      <c r="YF73" s="630"/>
      <c r="YG73" s="630"/>
      <c r="YH73" s="630"/>
      <c r="YI73" s="630"/>
      <c r="YJ73" s="630"/>
      <c r="YK73" s="630"/>
      <c r="YL73" s="630"/>
      <c r="YM73" s="630"/>
      <c r="YN73" s="630"/>
      <c r="YO73" s="630"/>
      <c r="YP73" s="630"/>
      <c r="YQ73" s="630"/>
      <c r="YR73" s="630"/>
      <c r="YS73" s="630"/>
      <c r="YT73" s="630"/>
      <c r="YU73" s="630"/>
      <c r="YV73" s="630"/>
      <c r="YW73" s="630"/>
      <c r="YX73" s="630"/>
      <c r="YY73" s="630"/>
      <c r="YZ73" s="630"/>
      <c r="ZA73" s="630"/>
      <c r="ZB73" s="630"/>
      <c r="ZC73" s="630"/>
      <c r="ZD73" s="630"/>
      <c r="ZE73" s="630"/>
      <c r="ZF73" s="630"/>
      <c r="ZG73" s="630"/>
      <c r="ZH73" s="630"/>
      <c r="ZI73" s="630"/>
      <c r="ZJ73" s="630"/>
      <c r="ZK73" s="630"/>
      <c r="ZL73" s="630"/>
      <c r="ZM73" s="630"/>
      <c r="ZN73" s="630"/>
      <c r="ZO73" s="630"/>
      <c r="ZP73" s="630"/>
      <c r="ZQ73" s="630"/>
      <c r="ZR73" s="630"/>
      <c r="ZS73" s="630"/>
      <c r="ZT73" s="630"/>
      <c r="ZU73" s="630"/>
      <c r="ZV73" s="630"/>
      <c r="ZW73" s="630"/>
      <c r="ZX73" s="630"/>
      <c r="ZY73" s="630"/>
      <c r="ZZ73" s="630"/>
      <c r="AAA73" s="630"/>
      <c r="AAB73" s="630"/>
      <c r="AAC73" s="630"/>
      <c r="AAD73" s="630"/>
      <c r="AAE73" s="630"/>
      <c r="AAF73" s="630"/>
      <c r="AAG73" s="630"/>
      <c r="AAH73" s="630"/>
      <c r="AAI73" s="630"/>
      <c r="AAJ73" s="630"/>
      <c r="AAK73" s="630"/>
      <c r="AAL73" s="630"/>
      <c r="AAM73" s="630"/>
      <c r="AAN73" s="630"/>
      <c r="AAO73" s="630"/>
      <c r="AAP73" s="630"/>
      <c r="AAQ73" s="630"/>
      <c r="AAR73" s="630"/>
      <c r="AAS73" s="630"/>
      <c r="AAT73" s="630"/>
      <c r="AAU73" s="630"/>
      <c r="AAV73" s="630"/>
      <c r="AAW73" s="630"/>
      <c r="AAX73" s="630"/>
      <c r="AAY73" s="630"/>
      <c r="AAZ73" s="630"/>
      <c r="ABA73" s="630"/>
      <c r="ABB73" s="630"/>
      <c r="ABC73" s="630"/>
      <c r="ABD73" s="630"/>
      <c r="ABE73" s="630"/>
      <c r="ABF73" s="630"/>
      <c r="ABG73" s="630"/>
      <c r="ABH73" s="630"/>
      <c r="ABI73" s="630"/>
      <c r="ABJ73" s="630"/>
      <c r="ABK73" s="630"/>
      <c r="ABL73" s="630"/>
      <c r="ABM73" s="630"/>
      <c r="ABN73" s="630"/>
      <c r="ABO73" s="630"/>
      <c r="ABP73" s="630"/>
      <c r="ABQ73" s="630"/>
      <c r="ABR73" s="630"/>
      <c r="ABS73" s="630"/>
      <c r="ABT73" s="630"/>
      <c r="ABU73" s="630"/>
      <c r="ABV73" s="630"/>
      <c r="ABW73" s="630"/>
      <c r="ABX73" s="630"/>
      <c r="ABY73" s="630"/>
      <c r="ABZ73" s="630"/>
      <c r="ACA73" s="630"/>
      <c r="ACB73" s="630"/>
      <c r="ACC73" s="630"/>
      <c r="ACD73" s="630"/>
      <c r="ACE73" s="630"/>
      <c r="ACF73" s="630"/>
      <c r="ACG73" s="630"/>
      <c r="ACH73" s="630"/>
      <c r="ACI73" s="630"/>
      <c r="ACJ73" s="630"/>
      <c r="ACK73" s="630"/>
      <c r="ACL73" s="630"/>
      <c r="ACM73" s="630"/>
      <c r="ACN73" s="630"/>
      <c r="ACO73" s="630"/>
      <c r="ACP73" s="630"/>
      <c r="ACQ73" s="630"/>
      <c r="ACR73" s="630"/>
      <c r="ACS73" s="630"/>
      <c r="ACT73" s="630"/>
      <c r="ACU73" s="630"/>
      <c r="ACV73" s="630"/>
      <c r="ACW73" s="630"/>
      <c r="ACX73" s="630"/>
      <c r="ACY73" s="630"/>
      <c r="ACZ73" s="630"/>
      <c r="ADA73" s="630"/>
      <c r="ADB73" s="630"/>
      <c r="ADC73" s="630"/>
      <c r="ADD73" s="630"/>
      <c r="ADE73" s="630"/>
      <c r="ADF73" s="630"/>
      <c r="ADG73" s="630"/>
      <c r="ADH73" s="630"/>
      <c r="ADI73" s="630"/>
      <c r="ADJ73" s="630"/>
      <c r="ADK73" s="630"/>
      <c r="ADL73" s="630"/>
      <c r="ADM73" s="630"/>
      <c r="ADN73" s="630"/>
      <c r="ADO73" s="630"/>
      <c r="ADP73" s="630"/>
      <c r="ADQ73" s="630"/>
      <c r="ADR73" s="630"/>
      <c r="ADS73" s="630"/>
      <c r="ADT73" s="630"/>
      <c r="ADU73" s="630"/>
      <c r="ADV73" s="630"/>
      <c r="ADW73" s="630"/>
      <c r="ADX73" s="630"/>
      <c r="ADY73" s="630"/>
      <c r="ADZ73" s="630"/>
      <c r="AEA73" s="630"/>
      <c r="AEB73" s="630"/>
      <c r="AEC73" s="630"/>
      <c r="AED73" s="630"/>
      <c r="AEE73" s="630"/>
      <c r="AEF73" s="630"/>
      <c r="AEG73" s="630"/>
      <c r="AEH73" s="630"/>
      <c r="AEI73" s="630"/>
      <c r="AEJ73" s="630"/>
      <c r="AEK73" s="630"/>
      <c r="AEL73" s="630"/>
      <c r="AEM73" s="630"/>
      <c r="AEN73" s="630"/>
      <c r="AEO73" s="630"/>
      <c r="AEP73" s="630"/>
      <c r="AEQ73" s="630"/>
      <c r="AER73" s="630"/>
      <c r="AES73" s="630"/>
      <c r="AET73" s="630"/>
      <c r="AEU73" s="630"/>
      <c r="AEV73" s="630"/>
      <c r="AEW73" s="630"/>
      <c r="AEX73" s="630"/>
      <c r="AEY73" s="630"/>
      <c r="AEZ73" s="630"/>
      <c r="AFA73" s="630"/>
      <c r="AFB73" s="630"/>
      <c r="AFC73" s="630"/>
      <c r="AFD73" s="630"/>
      <c r="AFE73" s="630"/>
      <c r="AFF73" s="630"/>
      <c r="AFG73" s="630"/>
      <c r="AFH73" s="630"/>
      <c r="AFI73" s="630"/>
      <c r="AFJ73" s="630"/>
      <c r="AFK73" s="630"/>
      <c r="AFL73" s="630"/>
      <c r="AFM73" s="630"/>
      <c r="AFN73" s="630"/>
      <c r="AFO73" s="630"/>
      <c r="AFP73" s="630"/>
      <c r="AFQ73" s="630"/>
      <c r="AFR73" s="630"/>
      <c r="AFS73" s="630"/>
      <c r="AFT73" s="630"/>
      <c r="AFU73" s="630"/>
      <c r="AFV73" s="630"/>
      <c r="AFW73" s="630"/>
      <c r="AFX73" s="630"/>
      <c r="AFY73" s="630"/>
      <c r="AFZ73" s="630"/>
      <c r="AGA73" s="630"/>
      <c r="AGB73" s="630"/>
      <c r="AGC73" s="630"/>
      <c r="AGD73" s="630"/>
      <c r="AGE73" s="630"/>
      <c r="AGF73" s="630"/>
      <c r="AGG73" s="630"/>
      <c r="AGH73" s="630"/>
      <c r="AGI73" s="630"/>
      <c r="AGJ73" s="630"/>
      <c r="AGK73" s="630"/>
      <c r="AGL73" s="630"/>
      <c r="AGM73" s="630"/>
      <c r="AGN73" s="630"/>
      <c r="AGO73" s="630"/>
      <c r="AGP73" s="630"/>
      <c r="AGQ73" s="630"/>
      <c r="AGR73" s="630"/>
      <c r="AGS73" s="630"/>
      <c r="AGT73" s="630"/>
      <c r="AGU73" s="630"/>
      <c r="AGV73" s="630"/>
      <c r="AGW73" s="630"/>
      <c r="AGX73" s="630"/>
      <c r="AGY73" s="630"/>
      <c r="AGZ73" s="630"/>
      <c r="AHA73" s="630"/>
      <c r="AHB73" s="630"/>
      <c r="AHC73" s="630"/>
      <c r="AHD73" s="630"/>
      <c r="AHE73" s="630"/>
      <c r="AHF73" s="630"/>
      <c r="AHG73" s="630"/>
      <c r="AHH73" s="630"/>
      <c r="AHI73" s="630"/>
      <c r="AHJ73" s="630"/>
      <c r="AHK73" s="630"/>
      <c r="AHL73" s="630"/>
      <c r="AHM73" s="630"/>
      <c r="AHN73" s="630"/>
      <c r="AHO73" s="630"/>
      <c r="AHP73" s="630"/>
      <c r="AHQ73" s="630"/>
      <c r="AHR73" s="630"/>
      <c r="AHS73" s="630"/>
      <c r="AHT73" s="630"/>
      <c r="AHU73" s="630"/>
      <c r="AHV73" s="630"/>
      <c r="AHW73" s="630"/>
      <c r="AHX73" s="630"/>
      <c r="AHY73" s="630"/>
      <c r="AHZ73" s="630"/>
      <c r="AIA73" s="630"/>
      <c r="AIB73" s="630"/>
      <c r="AIC73" s="630"/>
      <c r="AID73" s="630"/>
      <c r="AIE73" s="630"/>
      <c r="AIF73" s="630"/>
      <c r="AIG73" s="630"/>
      <c r="AIH73" s="630"/>
      <c r="AII73" s="630"/>
      <c r="AIJ73" s="630"/>
      <c r="AIK73" s="630"/>
      <c r="AIL73" s="630"/>
      <c r="AIM73" s="630"/>
      <c r="AIN73" s="630"/>
      <c r="AIO73" s="630"/>
      <c r="AIP73" s="630"/>
      <c r="AIQ73" s="630"/>
      <c r="AIR73" s="630"/>
      <c r="AIS73" s="630"/>
      <c r="AIT73" s="630"/>
      <c r="AIU73" s="630"/>
      <c r="AIV73" s="630"/>
      <c r="AIW73" s="630"/>
      <c r="AIX73" s="630"/>
      <c r="AIY73" s="630"/>
      <c r="AIZ73" s="630"/>
      <c r="AJA73" s="630"/>
      <c r="AJB73" s="630"/>
      <c r="AJC73" s="630"/>
      <c r="AJD73" s="630"/>
      <c r="AJE73" s="630"/>
      <c r="AJF73" s="630"/>
      <c r="AJG73" s="630"/>
      <c r="AJH73" s="630"/>
      <c r="AJI73" s="630"/>
      <c r="AJJ73" s="630"/>
      <c r="AJK73" s="630"/>
      <c r="AJL73" s="630"/>
      <c r="AJM73" s="630"/>
      <c r="AJN73" s="630"/>
      <c r="AJO73" s="630"/>
      <c r="AJP73" s="630"/>
      <c r="AJQ73" s="630"/>
      <c r="AJR73" s="630"/>
      <c r="AJS73" s="630"/>
      <c r="AJT73" s="630"/>
      <c r="AJU73" s="630"/>
      <c r="AJV73" s="630"/>
      <c r="AJW73" s="630"/>
      <c r="AJX73" s="630"/>
      <c r="AJY73" s="630"/>
      <c r="AJZ73" s="630"/>
      <c r="AKA73" s="630"/>
      <c r="AKB73" s="630"/>
      <c r="AKC73" s="630"/>
      <c r="AKD73" s="630"/>
      <c r="AKE73" s="630"/>
      <c r="AKF73" s="630"/>
      <c r="AKG73" s="630"/>
      <c r="AKH73" s="630"/>
      <c r="AKI73" s="630"/>
      <c r="AKJ73" s="630"/>
      <c r="AKK73" s="630"/>
      <c r="AKL73" s="630"/>
      <c r="AKM73" s="630"/>
      <c r="AKN73" s="630"/>
      <c r="AKO73" s="630"/>
      <c r="AKP73" s="630"/>
      <c r="AKQ73" s="630"/>
      <c r="AKR73" s="630"/>
      <c r="AKS73" s="630"/>
      <c r="AKT73" s="630"/>
      <c r="AKU73" s="630"/>
      <c r="AKV73" s="630"/>
      <c r="AKW73" s="630"/>
      <c r="AKX73" s="630"/>
      <c r="AKY73" s="630"/>
      <c r="AKZ73" s="630"/>
      <c r="ALA73" s="630"/>
      <c r="ALB73" s="630"/>
      <c r="ALC73" s="630"/>
      <c r="ALD73" s="630"/>
      <c r="ALE73" s="630"/>
      <c r="ALF73" s="630"/>
      <c r="ALG73" s="630"/>
      <c r="ALH73" s="630"/>
      <c r="ALI73" s="630"/>
      <c r="ALJ73" s="630"/>
      <c r="ALK73" s="630"/>
      <c r="ALL73" s="630"/>
      <c r="ALM73" s="630"/>
      <c r="ALN73" s="630"/>
      <c r="ALO73" s="630"/>
    </row>
    <row r="74" s="634" customFormat="true" ht="15.75" hidden="true" customHeight="false" outlineLevel="0" collapsed="false">
      <c r="A74" s="630"/>
      <c r="B74" s="635"/>
      <c r="C74" s="632"/>
      <c r="D74" s="632"/>
      <c r="E74" s="632"/>
      <c r="F74" s="633" t="n">
        <v>0</v>
      </c>
      <c r="G74" s="633" t="n">
        <v>0</v>
      </c>
      <c r="H74" s="633" t="n">
        <v>0</v>
      </c>
      <c r="I74" s="633" t="n">
        <v>0</v>
      </c>
      <c r="J74" s="632"/>
      <c r="K74" s="632"/>
      <c r="L74" s="632"/>
      <c r="M74" s="632"/>
      <c r="N74" s="633" t="n">
        <v>0</v>
      </c>
      <c r="O74" s="633" t="n">
        <v>0</v>
      </c>
      <c r="P74" s="633" t="n">
        <v>0</v>
      </c>
      <c r="Q74" s="633" t="n">
        <v>0</v>
      </c>
      <c r="R74" s="632"/>
      <c r="S74" s="632"/>
      <c r="T74" s="632"/>
      <c r="U74" s="633" t="n">
        <v>0</v>
      </c>
      <c r="V74" s="633" t="n">
        <v>0</v>
      </c>
      <c r="W74" s="633" t="n">
        <v>0</v>
      </c>
      <c r="X74" s="633" t="n">
        <v>0</v>
      </c>
      <c r="Y74" s="633" t="n">
        <v>0</v>
      </c>
      <c r="Z74" s="633" t="n">
        <v>0</v>
      </c>
      <c r="AA74" s="633" t="n">
        <v>0</v>
      </c>
      <c r="AB74" s="633" t="n">
        <v>0</v>
      </c>
      <c r="AC74" s="633" t="n">
        <v>0</v>
      </c>
      <c r="AD74" s="633" t="n">
        <v>0</v>
      </c>
      <c r="AE74" s="633" t="n">
        <v>0</v>
      </c>
      <c r="AF74" s="633" t="n">
        <v>0</v>
      </c>
      <c r="AG74" s="633" t="n">
        <v>0</v>
      </c>
      <c r="AH74" s="633" t="n">
        <v>0</v>
      </c>
      <c r="AI74" s="633" t="n">
        <v>0</v>
      </c>
      <c r="AJ74" s="633" t="n">
        <v>0</v>
      </c>
      <c r="AK74" s="633" t="n">
        <v>0</v>
      </c>
      <c r="AL74" s="633" t="n">
        <v>0</v>
      </c>
      <c r="AM74" s="633" t="n">
        <v>0</v>
      </c>
      <c r="AN74" s="633" t="n">
        <v>0</v>
      </c>
      <c r="AO74" s="630"/>
      <c r="AP74" s="630"/>
      <c r="AQ74" s="630"/>
      <c r="AR74" s="630"/>
      <c r="AS74" s="630"/>
      <c r="AT74" s="630"/>
      <c r="AU74" s="630"/>
      <c r="AV74" s="630"/>
      <c r="AW74" s="630"/>
      <c r="AX74" s="630"/>
      <c r="AY74" s="630"/>
      <c r="AZ74" s="630"/>
      <c r="BA74" s="630"/>
      <c r="BB74" s="630"/>
      <c r="BC74" s="630"/>
      <c r="BD74" s="630"/>
      <c r="BE74" s="630"/>
      <c r="BF74" s="630"/>
      <c r="BG74" s="630"/>
      <c r="BH74" s="630"/>
      <c r="BI74" s="630"/>
      <c r="BJ74" s="630"/>
      <c r="BK74" s="630"/>
      <c r="BL74" s="630"/>
      <c r="BM74" s="630"/>
      <c r="BN74" s="630"/>
      <c r="BO74" s="630"/>
      <c r="BP74" s="630"/>
      <c r="BQ74" s="630"/>
      <c r="BR74" s="630"/>
      <c r="BS74" s="630"/>
      <c r="BT74" s="630"/>
      <c r="BU74" s="630"/>
      <c r="BV74" s="630"/>
      <c r="BW74" s="630"/>
      <c r="BX74" s="630"/>
      <c r="BY74" s="630"/>
      <c r="BZ74" s="630"/>
      <c r="CA74" s="630"/>
      <c r="CB74" s="630"/>
      <c r="CC74" s="630"/>
      <c r="CD74" s="630"/>
      <c r="CE74" s="630"/>
      <c r="CF74" s="630"/>
      <c r="CG74" s="630"/>
      <c r="CH74" s="630"/>
      <c r="CI74" s="630"/>
      <c r="CJ74" s="630"/>
      <c r="CK74" s="630"/>
      <c r="CL74" s="630"/>
      <c r="CM74" s="630"/>
      <c r="CN74" s="630"/>
      <c r="CO74" s="630"/>
      <c r="CP74" s="630"/>
      <c r="CQ74" s="630"/>
      <c r="CR74" s="630"/>
      <c r="CS74" s="630"/>
      <c r="CT74" s="630"/>
      <c r="CU74" s="630"/>
      <c r="CV74" s="630"/>
      <c r="CW74" s="630"/>
      <c r="CX74" s="630"/>
      <c r="CY74" s="630"/>
      <c r="CZ74" s="630"/>
      <c r="DA74" s="630"/>
      <c r="DB74" s="630"/>
      <c r="DC74" s="630"/>
      <c r="DD74" s="630"/>
      <c r="DE74" s="630"/>
      <c r="DF74" s="630"/>
      <c r="DG74" s="630"/>
      <c r="DH74" s="630"/>
      <c r="DI74" s="630"/>
      <c r="DJ74" s="630"/>
      <c r="DK74" s="630"/>
      <c r="DL74" s="630"/>
      <c r="DM74" s="630"/>
      <c r="DN74" s="630"/>
      <c r="DO74" s="630"/>
      <c r="DP74" s="630"/>
      <c r="DQ74" s="630"/>
      <c r="DR74" s="630"/>
      <c r="DS74" s="630"/>
      <c r="DT74" s="630"/>
      <c r="DU74" s="630"/>
      <c r="DV74" s="630"/>
      <c r="DW74" s="630"/>
      <c r="DX74" s="630"/>
      <c r="DY74" s="630"/>
      <c r="DZ74" s="630"/>
      <c r="EA74" s="630"/>
      <c r="EB74" s="630"/>
      <c r="EC74" s="630"/>
      <c r="ED74" s="630"/>
      <c r="EE74" s="630"/>
      <c r="EF74" s="630"/>
      <c r="EG74" s="630"/>
      <c r="EH74" s="630"/>
      <c r="EI74" s="630"/>
      <c r="EJ74" s="630"/>
      <c r="EK74" s="630"/>
      <c r="EL74" s="630"/>
      <c r="EM74" s="630"/>
      <c r="EN74" s="630"/>
      <c r="EO74" s="630"/>
      <c r="EP74" s="630"/>
      <c r="EQ74" s="630"/>
      <c r="ER74" s="630"/>
      <c r="ES74" s="630"/>
      <c r="ET74" s="630"/>
      <c r="EU74" s="630"/>
      <c r="EV74" s="630"/>
      <c r="EW74" s="630"/>
      <c r="EX74" s="630"/>
      <c r="EY74" s="630"/>
      <c r="EZ74" s="630"/>
      <c r="FA74" s="630"/>
      <c r="FB74" s="630"/>
      <c r="FC74" s="630"/>
      <c r="FD74" s="630"/>
      <c r="FE74" s="630"/>
      <c r="FF74" s="630"/>
      <c r="FG74" s="630"/>
      <c r="FH74" s="630"/>
      <c r="FI74" s="630"/>
      <c r="FJ74" s="630"/>
      <c r="FK74" s="630"/>
      <c r="FL74" s="630"/>
      <c r="FM74" s="630"/>
      <c r="FN74" s="630"/>
      <c r="FO74" s="630"/>
      <c r="FP74" s="630"/>
      <c r="FQ74" s="630"/>
      <c r="FR74" s="630"/>
      <c r="FS74" s="630"/>
      <c r="FT74" s="630"/>
      <c r="FU74" s="630"/>
      <c r="FV74" s="630"/>
      <c r="FW74" s="630"/>
      <c r="FX74" s="630"/>
      <c r="FY74" s="630"/>
      <c r="FZ74" s="630"/>
      <c r="GA74" s="630"/>
      <c r="GB74" s="630"/>
      <c r="GC74" s="630"/>
      <c r="GD74" s="630"/>
      <c r="GE74" s="630"/>
      <c r="GF74" s="630"/>
      <c r="GG74" s="630"/>
      <c r="GH74" s="630"/>
      <c r="GI74" s="630"/>
      <c r="GJ74" s="630"/>
      <c r="GK74" s="630"/>
      <c r="GL74" s="630"/>
      <c r="GM74" s="630"/>
      <c r="GN74" s="630"/>
      <c r="GO74" s="630"/>
      <c r="GP74" s="630"/>
      <c r="GQ74" s="630"/>
      <c r="GR74" s="630"/>
      <c r="GS74" s="630"/>
      <c r="GT74" s="630"/>
      <c r="GU74" s="630"/>
      <c r="GV74" s="630"/>
      <c r="GW74" s="630"/>
      <c r="GX74" s="630"/>
      <c r="GY74" s="630"/>
      <c r="GZ74" s="630"/>
      <c r="HA74" s="630"/>
      <c r="HB74" s="630"/>
      <c r="HC74" s="630"/>
      <c r="HD74" s="630"/>
      <c r="HE74" s="630"/>
      <c r="HF74" s="630"/>
      <c r="HG74" s="630"/>
      <c r="HH74" s="630"/>
      <c r="HI74" s="630"/>
      <c r="HJ74" s="630"/>
      <c r="HK74" s="630"/>
      <c r="HL74" s="630"/>
      <c r="HM74" s="630"/>
      <c r="HN74" s="630"/>
      <c r="HO74" s="630"/>
      <c r="HP74" s="630"/>
      <c r="HQ74" s="630"/>
      <c r="HR74" s="630"/>
      <c r="HS74" s="630"/>
      <c r="HT74" s="630"/>
      <c r="HU74" s="630"/>
      <c r="HV74" s="630"/>
      <c r="HW74" s="630"/>
      <c r="HX74" s="630"/>
      <c r="HY74" s="630"/>
      <c r="HZ74" s="630"/>
      <c r="IA74" s="630"/>
      <c r="IB74" s="630"/>
      <c r="IC74" s="630"/>
      <c r="ID74" s="630"/>
      <c r="IE74" s="630"/>
      <c r="IF74" s="630"/>
      <c r="IG74" s="630"/>
      <c r="IH74" s="630"/>
      <c r="II74" s="630"/>
      <c r="IJ74" s="630"/>
      <c r="IK74" s="630"/>
      <c r="IL74" s="630"/>
      <c r="IM74" s="630"/>
      <c r="IN74" s="630"/>
      <c r="IO74" s="630"/>
      <c r="IP74" s="630"/>
      <c r="IQ74" s="630"/>
      <c r="IR74" s="630"/>
      <c r="IS74" s="630"/>
      <c r="IT74" s="630"/>
      <c r="IU74" s="630"/>
      <c r="IV74" s="630"/>
      <c r="IW74" s="630"/>
      <c r="IX74" s="630"/>
      <c r="IY74" s="630"/>
      <c r="IZ74" s="630"/>
      <c r="JA74" s="630"/>
      <c r="JB74" s="630"/>
      <c r="JC74" s="630"/>
      <c r="JD74" s="630"/>
      <c r="JE74" s="630"/>
      <c r="JF74" s="630"/>
      <c r="JG74" s="630"/>
      <c r="JH74" s="630"/>
      <c r="JI74" s="630"/>
      <c r="JJ74" s="630"/>
      <c r="JK74" s="630"/>
      <c r="JL74" s="630"/>
      <c r="JM74" s="630"/>
      <c r="JN74" s="630"/>
      <c r="JO74" s="630"/>
      <c r="JP74" s="630"/>
      <c r="JQ74" s="630"/>
      <c r="JR74" s="630"/>
      <c r="JS74" s="630"/>
      <c r="JT74" s="630"/>
      <c r="JU74" s="630"/>
      <c r="JV74" s="630"/>
      <c r="JW74" s="630"/>
      <c r="JX74" s="630"/>
      <c r="JY74" s="630"/>
      <c r="JZ74" s="630"/>
      <c r="KA74" s="630"/>
      <c r="KB74" s="630"/>
      <c r="KC74" s="630"/>
      <c r="KD74" s="630"/>
      <c r="KE74" s="630"/>
      <c r="KF74" s="630"/>
      <c r="KG74" s="630"/>
      <c r="KH74" s="630"/>
      <c r="KI74" s="630"/>
      <c r="KJ74" s="630"/>
      <c r="KK74" s="630"/>
      <c r="KL74" s="630"/>
      <c r="KM74" s="630"/>
      <c r="KN74" s="630"/>
      <c r="KO74" s="630"/>
      <c r="KP74" s="630"/>
      <c r="KQ74" s="630"/>
      <c r="KR74" s="630"/>
      <c r="KS74" s="630"/>
      <c r="KT74" s="630"/>
      <c r="KU74" s="630"/>
      <c r="KV74" s="630"/>
      <c r="KW74" s="630"/>
      <c r="KX74" s="630"/>
      <c r="KY74" s="630"/>
      <c r="KZ74" s="630"/>
      <c r="LA74" s="630"/>
      <c r="LB74" s="630"/>
      <c r="LC74" s="630"/>
      <c r="LD74" s="630"/>
      <c r="LE74" s="630"/>
      <c r="LF74" s="630"/>
      <c r="LG74" s="630"/>
      <c r="LH74" s="630"/>
      <c r="LI74" s="630"/>
      <c r="LJ74" s="630"/>
      <c r="LK74" s="630"/>
      <c r="LL74" s="630"/>
      <c r="LM74" s="630"/>
      <c r="LN74" s="630"/>
      <c r="LO74" s="630"/>
      <c r="LP74" s="630"/>
      <c r="LQ74" s="630"/>
      <c r="LR74" s="630"/>
      <c r="LS74" s="630"/>
      <c r="LT74" s="630"/>
      <c r="LU74" s="630"/>
      <c r="LV74" s="630"/>
      <c r="LW74" s="630"/>
      <c r="LX74" s="630"/>
      <c r="LY74" s="630"/>
      <c r="LZ74" s="630"/>
      <c r="MA74" s="630"/>
      <c r="MB74" s="630"/>
      <c r="MC74" s="630"/>
      <c r="MD74" s="630"/>
      <c r="ME74" s="630"/>
      <c r="MF74" s="630"/>
      <c r="MG74" s="630"/>
      <c r="MH74" s="630"/>
      <c r="MI74" s="630"/>
      <c r="MJ74" s="630"/>
      <c r="MK74" s="630"/>
      <c r="ML74" s="630"/>
      <c r="MM74" s="630"/>
      <c r="MN74" s="630"/>
      <c r="MO74" s="630"/>
      <c r="MP74" s="630"/>
      <c r="MQ74" s="630"/>
      <c r="MR74" s="630"/>
      <c r="MS74" s="630"/>
      <c r="MT74" s="630"/>
      <c r="MU74" s="630"/>
      <c r="MV74" s="630"/>
      <c r="MW74" s="630"/>
      <c r="MX74" s="630"/>
      <c r="MY74" s="630"/>
      <c r="MZ74" s="630"/>
      <c r="NA74" s="630"/>
      <c r="NB74" s="630"/>
      <c r="NC74" s="630"/>
      <c r="ND74" s="630"/>
      <c r="NE74" s="630"/>
      <c r="NF74" s="630"/>
      <c r="NG74" s="630"/>
      <c r="NH74" s="630"/>
      <c r="NI74" s="630"/>
      <c r="NJ74" s="630"/>
      <c r="NK74" s="630"/>
      <c r="NL74" s="630"/>
      <c r="NM74" s="630"/>
      <c r="NN74" s="630"/>
      <c r="NO74" s="630"/>
      <c r="NP74" s="630"/>
      <c r="NQ74" s="630"/>
      <c r="NR74" s="630"/>
      <c r="NS74" s="630"/>
      <c r="NT74" s="630"/>
      <c r="NU74" s="630"/>
      <c r="NV74" s="630"/>
      <c r="NW74" s="630"/>
      <c r="NX74" s="630"/>
      <c r="NY74" s="630"/>
      <c r="NZ74" s="630"/>
      <c r="OA74" s="630"/>
      <c r="OB74" s="630"/>
      <c r="OC74" s="630"/>
      <c r="OD74" s="630"/>
      <c r="OE74" s="630"/>
      <c r="OF74" s="630"/>
      <c r="OG74" s="630"/>
      <c r="OH74" s="630"/>
      <c r="OI74" s="630"/>
      <c r="OJ74" s="630"/>
      <c r="OK74" s="630"/>
      <c r="OL74" s="630"/>
      <c r="OM74" s="630"/>
      <c r="ON74" s="630"/>
      <c r="OO74" s="630"/>
      <c r="OP74" s="630"/>
      <c r="OQ74" s="630"/>
      <c r="OR74" s="630"/>
      <c r="OS74" s="630"/>
      <c r="OT74" s="630"/>
      <c r="OU74" s="630"/>
      <c r="OV74" s="630"/>
      <c r="OW74" s="630"/>
      <c r="OX74" s="630"/>
      <c r="OY74" s="630"/>
      <c r="OZ74" s="630"/>
      <c r="PA74" s="630"/>
      <c r="PB74" s="630"/>
      <c r="PC74" s="630"/>
      <c r="PD74" s="630"/>
      <c r="PE74" s="630"/>
      <c r="PF74" s="630"/>
      <c r="PG74" s="630"/>
      <c r="PH74" s="630"/>
      <c r="PI74" s="630"/>
      <c r="PJ74" s="630"/>
      <c r="PK74" s="630"/>
      <c r="PL74" s="630"/>
      <c r="PM74" s="630"/>
      <c r="PN74" s="630"/>
      <c r="PO74" s="630"/>
      <c r="PP74" s="630"/>
      <c r="PQ74" s="630"/>
      <c r="PR74" s="630"/>
      <c r="PS74" s="630"/>
      <c r="PT74" s="630"/>
      <c r="PU74" s="630"/>
      <c r="PV74" s="630"/>
      <c r="PW74" s="630"/>
      <c r="PX74" s="630"/>
      <c r="PY74" s="630"/>
      <c r="PZ74" s="630"/>
      <c r="QA74" s="630"/>
      <c r="QB74" s="630"/>
      <c r="QC74" s="630"/>
      <c r="QD74" s="630"/>
      <c r="QE74" s="630"/>
      <c r="QF74" s="630"/>
      <c r="QG74" s="630"/>
      <c r="QH74" s="630"/>
      <c r="QI74" s="630"/>
      <c r="QJ74" s="630"/>
      <c r="QK74" s="630"/>
      <c r="QL74" s="630"/>
      <c r="QM74" s="630"/>
      <c r="QN74" s="630"/>
      <c r="QO74" s="630"/>
      <c r="QP74" s="630"/>
      <c r="QQ74" s="630"/>
      <c r="QR74" s="630"/>
      <c r="QS74" s="630"/>
      <c r="QT74" s="630"/>
      <c r="QU74" s="630"/>
      <c r="QV74" s="630"/>
      <c r="QW74" s="630"/>
      <c r="QX74" s="630"/>
      <c r="QY74" s="630"/>
      <c r="QZ74" s="630"/>
      <c r="RA74" s="630"/>
      <c r="RB74" s="630"/>
      <c r="RC74" s="630"/>
      <c r="RD74" s="630"/>
      <c r="RE74" s="630"/>
      <c r="RF74" s="630"/>
      <c r="RG74" s="630"/>
      <c r="RH74" s="630"/>
      <c r="RI74" s="630"/>
      <c r="RJ74" s="630"/>
      <c r="RK74" s="630"/>
      <c r="RL74" s="630"/>
      <c r="RM74" s="630"/>
      <c r="RN74" s="630"/>
      <c r="RO74" s="630"/>
      <c r="RP74" s="630"/>
      <c r="RQ74" s="630"/>
      <c r="RR74" s="630"/>
      <c r="RS74" s="630"/>
      <c r="RT74" s="630"/>
      <c r="RU74" s="630"/>
      <c r="RV74" s="630"/>
      <c r="RW74" s="630"/>
      <c r="RX74" s="630"/>
      <c r="RY74" s="630"/>
      <c r="RZ74" s="630"/>
      <c r="SA74" s="630"/>
      <c r="SB74" s="630"/>
      <c r="SC74" s="630"/>
      <c r="SD74" s="630"/>
      <c r="SE74" s="630"/>
      <c r="SF74" s="630"/>
      <c r="SG74" s="630"/>
      <c r="SH74" s="630"/>
      <c r="SI74" s="630"/>
      <c r="SJ74" s="630"/>
      <c r="SK74" s="630"/>
      <c r="SL74" s="630"/>
      <c r="SM74" s="630"/>
      <c r="SN74" s="630"/>
      <c r="SO74" s="630"/>
      <c r="SP74" s="630"/>
      <c r="SQ74" s="630"/>
      <c r="SR74" s="630"/>
      <c r="SS74" s="630"/>
      <c r="ST74" s="630"/>
      <c r="SU74" s="630"/>
      <c r="SV74" s="630"/>
      <c r="SW74" s="630"/>
      <c r="SX74" s="630"/>
      <c r="SY74" s="630"/>
      <c r="SZ74" s="630"/>
      <c r="TA74" s="630"/>
      <c r="TB74" s="630"/>
      <c r="TC74" s="630"/>
      <c r="TD74" s="630"/>
      <c r="TE74" s="630"/>
      <c r="TF74" s="630"/>
      <c r="TG74" s="630"/>
      <c r="TH74" s="630"/>
      <c r="TI74" s="630"/>
      <c r="TJ74" s="630"/>
      <c r="TK74" s="630"/>
      <c r="TL74" s="630"/>
      <c r="TM74" s="630"/>
      <c r="TN74" s="630"/>
      <c r="TO74" s="630"/>
      <c r="TP74" s="630"/>
      <c r="TQ74" s="630"/>
      <c r="TR74" s="630"/>
      <c r="TS74" s="630"/>
      <c r="TT74" s="630"/>
      <c r="TU74" s="630"/>
      <c r="TV74" s="630"/>
      <c r="TW74" s="630"/>
      <c r="TX74" s="630"/>
      <c r="TY74" s="630"/>
      <c r="TZ74" s="630"/>
      <c r="UA74" s="630"/>
      <c r="UB74" s="630"/>
      <c r="UC74" s="630"/>
      <c r="UD74" s="630"/>
      <c r="UE74" s="630"/>
      <c r="UF74" s="630"/>
      <c r="UG74" s="630"/>
      <c r="UH74" s="630"/>
      <c r="UI74" s="630"/>
      <c r="UJ74" s="630"/>
      <c r="UK74" s="630"/>
      <c r="UL74" s="630"/>
      <c r="UM74" s="630"/>
      <c r="UN74" s="630"/>
      <c r="UO74" s="630"/>
      <c r="UP74" s="630"/>
      <c r="UQ74" s="630"/>
      <c r="UR74" s="630"/>
      <c r="US74" s="630"/>
      <c r="UT74" s="630"/>
      <c r="UU74" s="630"/>
      <c r="UV74" s="630"/>
      <c r="UW74" s="630"/>
      <c r="UX74" s="630"/>
      <c r="UY74" s="630"/>
      <c r="UZ74" s="630"/>
      <c r="VA74" s="630"/>
      <c r="VB74" s="630"/>
      <c r="VC74" s="630"/>
      <c r="VD74" s="630"/>
      <c r="VE74" s="630"/>
      <c r="VF74" s="630"/>
      <c r="VG74" s="630"/>
      <c r="VH74" s="630"/>
      <c r="VI74" s="630"/>
      <c r="VJ74" s="630"/>
      <c r="VK74" s="630"/>
      <c r="VL74" s="630"/>
      <c r="VM74" s="630"/>
      <c r="VN74" s="630"/>
      <c r="VO74" s="630"/>
      <c r="VP74" s="630"/>
      <c r="VQ74" s="630"/>
      <c r="VR74" s="630"/>
      <c r="VS74" s="630"/>
      <c r="VT74" s="630"/>
      <c r="VU74" s="630"/>
      <c r="VV74" s="630"/>
      <c r="VW74" s="630"/>
      <c r="VX74" s="630"/>
      <c r="VY74" s="630"/>
      <c r="VZ74" s="630"/>
      <c r="WA74" s="630"/>
      <c r="WB74" s="630"/>
      <c r="WC74" s="630"/>
      <c r="WD74" s="630"/>
      <c r="WE74" s="630"/>
      <c r="WF74" s="630"/>
      <c r="WG74" s="630"/>
      <c r="WH74" s="630"/>
      <c r="WI74" s="630"/>
      <c r="WJ74" s="630"/>
      <c r="WK74" s="630"/>
      <c r="WL74" s="630"/>
      <c r="WM74" s="630"/>
      <c r="WN74" s="630"/>
      <c r="WO74" s="630"/>
      <c r="WP74" s="630"/>
      <c r="WQ74" s="630"/>
      <c r="WR74" s="630"/>
      <c r="WS74" s="630"/>
      <c r="WT74" s="630"/>
      <c r="WU74" s="630"/>
      <c r="WV74" s="630"/>
      <c r="WW74" s="630"/>
      <c r="WX74" s="630"/>
      <c r="WY74" s="630"/>
      <c r="WZ74" s="630"/>
      <c r="XA74" s="630"/>
      <c r="XB74" s="630"/>
      <c r="XC74" s="630"/>
      <c r="XD74" s="630"/>
      <c r="XE74" s="630"/>
      <c r="XF74" s="630"/>
      <c r="XG74" s="630"/>
      <c r="XH74" s="630"/>
      <c r="XI74" s="630"/>
      <c r="XJ74" s="630"/>
      <c r="XK74" s="630"/>
      <c r="XL74" s="630"/>
      <c r="XM74" s="630"/>
      <c r="XN74" s="630"/>
      <c r="XO74" s="630"/>
      <c r="XP74" s="630"/>
      <c r="XQ74" s="630"/>
      <c r="XR74" s="630"/>
      <c r="XS74" s="630"/>
      <c r="XT74" s="630"/>
      <c r="XU74" s="630"/>
      <c r="XV74" s="630"/>
      <c r="XW74" s="630"/>
      <c r="XX74" s="630"/>
      <c r="XY74" s="630"/>
      <c r="XZ74" s="630"/>
      <c r="YA74" s="630"/>
      <c r="YB74" s="630"/>
      <c r="YC74" s="630"/>
      <c r="YD74" s="630"/>
      <c r="YE74" s="630"/>
      <c r="YF74" s="630"/>
      <c r="YG74" s="630"/>
      <c r="YH74" s="630"/>
      <c r="YI74" s="630"/>
      <c r="YJ74" s="630"/>
      <c r="YK74" s="630"/>
      <c r="YL74" s="630"/>
      <c r="YM74" s="630"/>
      <c r="YN74" s="630"/>
      <c r="YO74" s="630"/>
      <c r="YP74" s="630"/>
      <c r="YQ74" s="630"/>
      <c r="YR74" s="630"/>
      <c r="YS74" s="630"/>
      <c r="YT74" s="630"/>
      <c r="YU74" s="630"/>
      <c r="YV74" s="630"/>
      <c r="YW74" s="630"/>
      <c r="YX74" s="630"/>
      <c r="YY74" s="630"/>
      <c r="YZ74" s="630"/>
      <c r="ZA74" s="630"/>
      <c r="ZB74" s="630"/>
      <c r="ZC74" s="630"/>
      <c r="ZD74" s="630"/>
      <c r="ZE74" s="630"/>
      <c r="ZF74" s="630"/>
      <c r="ZG74" s="630"/>
      <c r="ZH74" s="630"/>
      <c r="ZI74" s="630"/>
      <c r="ZJ74" s="630"/>
      <c r="ZK74" s="630"/>
      <c r="ZL74" s="630"/>
      <c r="ZM74" s="630"/>
      <c r="ZN74" s="630"/>
      <c r="ZO74" s="630"/>
      <c r="ZP74" s="630"/>
      <c r="ZQ74" s="630"/>
      <c r="ZR74" s="630"/>
      <c r="ZS74" s="630"/>
      <c r="ZT74" s="630"/>
      <c r="ZU74" s="630"/>
      <c r="ZV74" s="630"/>
      <c r="ZW74" s="630"/>
      <c r="ZX74" s="630"/>
      <c r="ZY74" s="630"/>
      <c r="ZZ74" s="630"/>
      <c r="AAA74" s="630"/>
      <c r="AAB74" s="630"/>
      <c r="AAC74" s="630"/>
      <c r="AAD74" s="630"/>
      <c r="AAE74" s="630"/>
      <c r="AAF74" s="630"/>
      <c r="AAG74" s="630"/>
      <c r="AAH74" s="630"/>
      <c r="AAI74" s="630"/>
      <c r="AAJ74" s="630"/>
      <c r="AAK74" s="630"/>
      <c r="AAL74" s="630"/>
      <c r="AAM74" s="630"/>
      <c r="AAN74" s="630"/>
      <c r="AAO74" s="630"/>
      <c r="AAP74" s="630"/>
      <c r="AAQ74" s="630"/>
      <c r="AAR74" s="630"/>
      <c r="AAS74" s="630"/>
      <c r="AAT74" s="630"/>
      <c r="AAU74" s="630"/>
      <c r="AAV74" s="630"/>
      <c r="AAW74" s="630"/>
      <c r="AAX74" s="630"/>
      <c r="AAY74" s="630"/>
      <c r="AAZ74" s="630"/>
      <c r="ABA74" s="630"/>
      <c r="ABB74" s="630"/>
      <c r="ABC74" s="630"/>
      <c r="ABD74" s="630"/>
      <c r="ABE74" s="630"/>
      <c r="ABF74" s="630"/>
      <c r="ABG74" s="630"/>
      <c r="ABH74" s="630"/>
      <c r="ABI74" s="630"/>
      <c r="ABJ74" s="630"/>
      <c r="ABK74" s="630"/>
      <c r="ABL74" s="630"/>
      <c r="ABM74" s="630"/>
      <c r="ABN74" s="630"/>
      <c r="ABO74" s="630"/>
      <c r="ABP74" s="630"/>
      <c r="ABQ74" s="630"/>
      <c r="ABR74" s="630"/>
      <c r="ABS74" s="630"/>
      <c r="ABT74" s="630"/>
      <c r="ABU74" s="630"/>
      <c r="ABV74" s="630"/>
      <c r="ABW74" s="630"/>
      <c r="ABX74" s="630"/>
      <c r="ABY74" s="630"/>
      <c r="ABZ74" s="630"/>
      <c r="ACA74" s="630"/>
      <c r="ACB74" s="630"/>
      <c r="ACC74" s="630"/>
      <c r="ACD74" s="630"/>
      <c r="ACE74" s="630"/>
      <c r="ACF74" s="630"/>
      <c r="ACG74" s="630"/>
      <c r="ACH74" s="630"/>
      <c r="ACI74" s="630"/>
      <c r="ACJ74" s="630"/>
      <c r="ACK74" s="630"/>
      <c r="ACL74" s="630"/>
      <c r="ACM74" s="630"/>
      <c r="ACN74" s="630"/>
      <c r="ACO74" s="630"/>
      <c r="ACP74" s="630"/>
      <c r="ACQ74" s="630"/>
      <c r="ACR74" s="630"/>
      <c r="ACS74" s="630"/>
      <c r="ACT74" s="630"/>
      <c r="ACU74" s="630"/>
      <c r="ACV74" s="630"/>
      <c r="ACW74" s="630"/>
      <c r="ACX74" s="630"/>
      <c r="ACY74" s="630"/>
      <c r="ACZ74" s="630"/>
      <c r="ADA74" s="630"/>
      <c r="ADB74" s="630"/>
      <c r="ADC74" s="630"/>
      <c r="ADD74" s="630"/>
      <c r="ADE74" s="630"/>
      <c r="ADF74" s="630"/>
      <c r="ADG74" s="630"/>
      <c r="ADH74" s="630"/>
      <c r="ADI74" s="630"/>
      <c r="ADJ74" s="630"/>
      <c r="ADK74" s="630"/>
      <c r="ADL74" s="630"/>
      <c r="ADM74" s="630"/>
      <c r="ADN74" s="630"/>
      <c r="ADO74" s="630"/>
      <c r="ADP74" s="630"/>
      <c r="ADQ74" s="630"/>
      <c r="ADR74" s="630"/>
      <c r="ADS74" s="630"/>
      <c r="ADT74" s="630"/>
      <c r="ADU74" s="630"/>
      <c r="ADV74" s="630"/>
      <c r="ADW74" s="630"/>
      <c r="ADX74" s="630"/>
      <c r="ADY74" s="630"/>
      <c r="ADZ74" s="630"/>
      <c r="AEA74" s="630"/>
      <c r="AEB74" s="630"/>
      <c r="AEC74" s="630"/>
      <c r="AED74" s="630"/>
      <c r="AEE74" s="630"/>
      <c r="AEF74" s="630"/>
      <c r="AEG74" s="630"/>
      <c r="AEH74" s="630"/>
      <c r="AEI74" s="630"/>
      <c r="AEJ74" s="630"/>
      <c r="AEK74" s="630"/>
      <c r="AEL74" s="630"/>
      <c r="AEM74" s="630"/>
      <c r="AEN74" s="630"/>
      <c r="AEO74" s="630"/>
      <c r="AEP74" s="630"/>
      <c r="AEQ74" s="630"/>
      <c r="AER74" s="630"/>
      <c r="AES74" s="630"/>
      <c r="AET74" s="630"/>
      <c r="AEU74" s="630"/>
      <c r="AEV74" s="630"/>
      <c r="AEW74" s="630"/>
      <c r="AEX74" s="630"/>
      <c r="AEY74" s="630"/>
      <c r="AEZ74" s="630"/>
      <c r="AFA74" s="630"/>
      <c r="AFB74" s="630"/>
      <c r="AFC74" s="630"/>
      <c r="AFD74" s="630"/>
      <c r="AFE74" s="630"/>
      <c r="AFF74" s="630"/>
      <c r="AFG74" s="630"/>
      <c r="AFH74" s="630"/>
      <c r="AFI74" s="630"/>
      <c r="AFJ74" s="630"/>
      <c r="AFK74" s="630"/>
      <c r="AFL74" s="630"/>
      <c r="AFM74" s="630"/>
      <c r="AFN74" s="630"/>
      <c r="AFO74" s="630"/>
      <c r="AFP74" s="630"/>
      <c r="AFQ74" s="630"/>
      <c r="AFR74" s="630"/>
      <c r="AFS74" s="630"/>
      <c r="AFT74" s="630"/>
      <c r="AFU74" s="630"/>
      <c r="AFV74" s="630"/>
      <c r="AFW74" s="630"/>
      <c r="AFX74" s="630"/>
      <c r="AFY74" s="630"/>
      <c r="AFZ74" s="630"/>
      <c r="AGA74" s="630"/>
      <c r="AGB74" s="630"/>
      <c r="AGC74" s="630"/>
      <c r="AGD74" s="630"/>
      <c r="AGE74" s="630"/>
      <c r="AGF74" s="630"/>
      <c r="AGG74" s="630"/>
      <c r="AGH74" s="630"/>
      <c r="AGI74" s="630"/>
      <c r="AGJ74" s="630"/>
      <c r="AGK74" s="630"/>
      <c r="AGL74" s="630"/>
      <c r="AGM74" s="630"/>
      <c r="AGN74" s="630"/>
      <c r="AGO74" s="630"/>
      <c r="AGP74" s="630"/>
      <c r="AGQ74" s="630"/>
      <c r="AGR74" s="630"/>
      <c r="AGS74" s="630"/>
      <c r="AGT74" s="630"/>
      <c r="AGU74" s="630"/>
      <c r="AGV74" s="630"/>
      <c r="AGW74" s="630"/>
      <c r="AGX74" s="630"/>
      <c r="AGY74" s="630"/>
      <c r="AGZ74" s="630"/>
      <c r="AHA74" s="630"/>
      <c r="AHB74" s="630"/>
      <c r="AHC74" s="630"/>
      <c r="AHD74" s="630"/>
      <c r="AHE74" s="630"/>
      <c r="AHF74" s="630"/>
      <c r="AHG74" s="630"/>
      <c r="AHH74" s="630"/>
      <c r="AHI74" s="630"/>
      <c r="AHJ74" s="630"/>
      <c r="AHK74" s="630"/>
      <c r="AHL74" s="630"/>
      <c r="AHM74" s="630"/>
      <c r="AHN74" s="630"/>
      <c r="AHO74" s="630"/>
      <c r="AHP74" s="630"/>
      <c r="AHQ74" s="630"/>
      <c r="AHR74" s="630"/>
      <c r="AHS74" s="630"/>
      <c r="AHT74" s="630"/>
      <c r="AHU74" s="630"/>
      <c r="AHV74" s="630"/>
      <c r="AHW74" s="630"/>
      <c r="AHX74" s="630"/>
      <c r="AHY74" s="630"/>
      <c r="AHZ74" s="630"/>
      <c r="AIA74" s="630"/>
      <c r="AIB74" s="630"/>
      <c r="AIC74" s="630"/>
      <c r="AID74" s="630"/>
      <c r="AIE74" s="630"/>
      <c r="AIF74" s="630"/>
      <c r="AIG74" s="630"/>
      <c r="AIH74" s="630"/>
      <c r="AII74" s="630"/>
      <c r="AIJ74" s="630"/>
      <c r="AIK74" s="630"/>
      <c r="AIL74" s="630"/>
      <c r="AIM74" s="630"/>
      <c r="AIN74" s="630"/>
      <c r="AIO74" s="630"/>
      <c r="AIP74" s="630"/>
      <c r="AIQ74" s="630"/>
      <c r="AIR74" s="630"/>
      <c r="AIS74" s="630"/>
      <c r="AIT74" s="630"/>
      <c r="AIU74" s="630"/>
      <c r="AIV74" s="630"/>
      <c r="AIW74" s="630"/>
      <c r="AIX74" s="630"/>
      <c r="AIY74" s="630"/>
      <c r="AIZ74" s="630"/>
      <c r="AJA74" s="630"/>
      <c r="AJB74" s="630"/>
      <c r="AJC74" s="630"/>
      <c r="AJD74" s="630"/>
      <c r="AJE74" s="630"/>
      <c r="AJF74" s="630"/>
      <c r="AJG74" s="630"/>
      <c r="AJH74" s="630"/>
      <c r="AJI74" s="630"/>
      <c r="AJJ74" s="630"/>
      <c r="AJK74" s="630"/>
      <c r="AJL74" s="630"/>
      <c r="AJM74" s="630"/>
      <c r="AJN74" s="630"/>
      <c r="AJO74" s="630"/>
      <c r="AJP74" s="630"/>
      <c r="AJQ74" s="630"/>
      <c r="AJR74" s="630"/>
      <c r="AJS74" s="630"/>
      <c r="AJT74" s="630"/>
      <c r="AJU74" s="630"/>
      <c r="AJV74" s="630"/>
      <c r="AJW74" s="630"/>
      <c r="AJX74" s="630"/>
      <c r="AJY74" s="630"/>
      <c r="AJZ74" s="630"/>
      <c r="AKA74" s="630"/>
      <c r="AKB74" s="630"/>
      <c r="AKC74" s="630"/>
      <c r="AKD74" s="630"/>
      <c r="AKE74" s="630"/>
      <c r="AKF74" s="630"/>
      <c r="AKG74" s="630"/>
      <c r="AKH74" s="630"/>
      <c r="AKI74" s="630"/>
      <c r="AKJ74" s="630"/>
      <c r="AKK74" s="630"/>
      <c r="AKL74" s="630"/>
      <c r="AKM74" s="630"/>
      <c r="AKN74" s="630"/>
      <c r="AKO74" s="630"/>
      <c r="AKP74" s="630"/>
      <c r="AKQ74" s="630"/>
      <c r="AKR74" s="630"/>
      <c r="AKS74" s="630"/>
      <c r="AKT74" s="630"/>
      <c r="AKU74" s="630"/>
      <c r="AKV74" s="630"/>
      <c r="AKW74" s="630"/>
      <c r="AKX74" s="630"/>
      <c r="AKY74" s="630"/>
      <c r="AKZ74" s="630"/>
      <c r="ALA74" s="630"/>
      <c r="ALB74" s="630"/>
      <c r="ALC74" s="630"/>
      <c r="ALD74" s="630"/>
      <c r="ALE74" s="630"/>
      <c r="ALF74" s="630"/>
      <c r="ALG74" s="630"/>
      <c r="ALH74" s="630"/>
      <c r="ALI74" s="630"/>
      <c r="ALJ74" s="630"/>
      <c r="ALK74" s="630"/>
      <c r="ALL74" s="630"/>
      <c r="ALM74" s="630"/>
      <c r="ALN74" s="630"/>
      <c r="ALO74" s="630"/>
    </row>
    <row r="75" s="634" customFormat="true" ht="15.75" hidden="true" customHeight="false" outlineLevel="0" collapsed="false">
      <c r="A75" s="630"/>
      <c r="B75" s="635"/>
      <c r="C75" s="632"/>
      <c r="D75" s="632"/>
      <c r="E75" s="632"/>
      <c r="F75" s="633" t="n">
        <v>0</v>
      </c>
      <c r="G75" s="633" t="n">
        <v>0</v>
      </c>
      <c r="H75" s="633" t="n">
        <v>0</v>
      </c>
      <c r="I75" s="633" t="n">
        <v>0</v>
      </c>
      <c r="J75" s="632"/>
      <c r="K75" s="632"/>
      <c r="L75" s="632"/>
      <c r="M75" s="632"/>
      <c r="N75" s="633" t="n">
        <v>0</v>
      </c>
      <c r="O75" s="633" t="n">
        <v>0</v>
      </c>
      <c r="P75" s="633" t="n">
        <v>0</v>
      </c>
      <c r="Q75" s="633" t="n">
        <v>0</v>
      </c>
      <c r="R75" s="632"/>
      <c r="S75" s="632"/>
      <c r="T75" s="632"/>
      <c r="U75" s="633" t="n">
        <v>0</v>
      </c>
      <c r="V75" s="633" t="n">
        <v>0</v>
      </c>
      <c r="W75" s="633" t="n">
        <v>0</v>
      </c>
      <c r="X75" s="633" t="n">
        <v>0</v>
      </c>
      <c r="Y75" s="633" t="n">
        <v>0</v>
      </c>
      <c r="Z75" s="633" t="n">
        <v>0</v>
      </c>
      <c r="AA75" s="633" t="n">
        <v>0</v>
      </c>
      <c r="AB75" s="633" t="n">
        <v>0</v>
      </c>
      <c r="AC75" s="633" t="n">
        <v>0</v>
      </c>
      <c r="AD75" s="633" t="n">
        <v>0</v>
      </c>
      <c r="AE75" s="633" t="n">
        <v>0</v>
      </c>
      <c r="AF75" s="633" t="n">
        <v>0</v>
      </c>
      <c r="AG75" s="633" t="n">
        <v>0</v>
      </c>
      <c r="AH75" s="633" t="n">
        <v>0</v>
      </c>
      <c r="AI75" s="633" t="n">
        <v>0</v>
      </c>
      <c r="AJ75" s="633" t="n">
        <v>0</v>
      </c>
      <c r="AK75" s="633" t="n">
        <v>0</v>
      </c>
      <c r="AL75" s="633" t="n">
        <v>0</v>
      </c>
      <c r="AM75" s="633" t="n">
        <v>0</v>
      </c>
      <c r="AN75" s="633" t="n">
        <v>0</v>
      </c>
      <c r="AO75" s="630"/>
      <c r="AP75" s="630"/>
      <c r="AQ75" s="630"/>
      <c r="AR75" s="630"/>
      <c r="AS75" s="630"/>
      <c r="AT75" s="630"/>
      <c r="AU75" s="630"/>
      <c r="AV75" s="630"/>
      <c r="AW75" s="630"/>
      <c r="AX75" s="630"/>
      <c r="AY75" s="630"/>
      <c r="AZ75" s="630"/>
      <c r="BA75" s="630"/>
      <c r="BB75" s="630"/>
      <c r="BC75" s="630"/>
      <c r="BD75" s="630"/>
      <c r="BE75" s="630"/>
      <c r="BF75" s="630"/>
      <c r="BG75" s="630"/>
      <c r="BH75" s="630"/>
      <c r="BI75" s="630"/>
      <c r="BJ75" s="630"/>
      <c r="BK75" s="630"/>
      <c r="BL75" s="630"/>
      <c r="BM75" s="630"/>
      <c r="BN75" s="630"/>
      <c r="BO75" s="630"/>
      <c r="BP75" s="630"/>
      <c r="BQ75" s="630"/>
      <c r="BR75" s="630"/>
      <c r="BS75" s="630"/>
      <c r="BT75" s="630"/>
      <c r="BU75" s="630"/>
      <c r="BV75" s="630"/>
      <c r="BW75" s="630"/>
      <c r="BX75" s="630"/>
      <c r="BY75" s="630"/>
      <c r="BZ75" s="630"/>
      <c r="CA75" s="630"/>
      <c r="CB75" s="630"/>
      <c r="CC75" s="630"/>
      <c r="CD75" s="630"/>
      <c r="CE75" s="630"/>
      <c r="CF75" s="630"/>
      <c r="CG75" s="630"/>
      <c r="CH75" s="630"/>
      <c r="CI75" s="630"/>
      <c r="CJ75" s="630"/>
      <c r="CK75" s="630"/>
      <c r="CL75" s="630"/>
      <c r="CM75" s="630"/>
      <c r="CN75" s="630"/>
      <c r="CO75" s="630"/>
      <c r="CP75" s="630"/>
      <c r="CQ75" s="630"/>
      <c r="CR75" s="630"/>
      <c r="CS75" s="630"/>
      <c r="CT75" s="630"/>
      <c r="CU75" s="630"/>
      <c r="CV75" s="630"/>
      <c r="CW75" s="630"/>
      <c r="CX75" s="630"/>
      <c r="CY75" s="630"/>
      <c r="CZ75" s="630"/>
      <c r="DA75" s="630"/>
      <c r="DB75" s="630"/>
      <c r="DC75" s="630"/>
      <c r="DD75" s="630"/>
      <c r="DE75" s="630"/>
      <c r="DF75" s="630"/>
      <c r="DG75" s="630"/>
      <c r="DH75" s="630"/>
      <c r="DI75" s="630"/>
      <c r="DJ75" s="630"/>
      <c r="DK75" s="630"/>
      <c r="DL75" s="630"/>
      <c r="DM75" s="630"/>
      <c r="DN75" s="630"/>
      <c r="DO75" s="630"/>
      <c r="DP75" s="630"/>
      <c r="DQ75" s="630"/>
      <c r="DR75" s="630"/>
      <c r="DS75" s="630"/>
      <c r="DT75" s="630"/>
      <c r="DU75" s="630"/>
      <c r="DV75" s="630"/>
      <c r="DW75" s="630"/>
      <c r="DX75" s="630"/>
      <c r="DY75" s="630"/>
      <c r="DZ75" s="630"/>
      <c r="EA75" s="630"/>
      <c r="EB75" s="630"/>
      <c r="EC75" s="630"/>
      <c r="ED75" s="630"/>
      <c r="EE75" s="630"/>
      <c r="EF75" s="630"/>
      <c r="EG75" s="630"/>
      <c r="EH75" s="630"/>
      <c r="EI75" s="630"/>
      <c r="EJ75" s="630"/>
      <c r="EK75" s="630"/>
      <c r="EL75" s="630"/>
      <c r="EM75" s="630"/>
      <c r="EN75" s="630"/>
      <c r="EO75" s="630"/>
      <c r="EP75" s="630"/>
      <c r="EQ75" s="630"/>
      <c r="ER75" s="630"/>
      <c r="ES75" s="630"/>
      <c r="ET75" s="630"/>
      <c r="EU75" s="630"/>
      <c r="EV75" s="630"/>
      <c r="EW75" s="630"/>
      <c r="EX75" s="630"/>
      <c r="EY75" s="630"/>
      <c r="EZ75" s="630"/>
      <c r="FA75" s="630"/>
      <c r="FB75" s="630"/>
      <c r="FC75" s="630"/>
      <c r="FD75" s="630"/>
      <c r="FE75" s="630"/>
      <c r="FF75" s="630"/>
      <c r="FG75" s="630"/>
      <c r="FH75" s="630"/>
      <c r="FI75" s="630"/>
      <c r="FJ75" s="630"/>
      <c r="FK75" s="630"/>
      <c r="FL75" s="630"/>
      <c r="FM75" s="630"/>
      <c r="FN75" s="630"/>
      <c r="FO75" s="630"/>
      <c r="FP75" s="630"/>
      <c r="FQ75" s="630"/>
      <c r="FR75" s="630"/>
      <c r="FS75" s="630"/>
      <c r="FT75" s="630"/>
      <c r="FU75" s="630"/>
      <c r="FV75" s="630"/>
      <c r="FW75" s="630"/>
      <c r="FX75" s="630"/>
      <c r="FY75" s="630"/>
      <c r="FZ75" s="630"/>
      <c r="GA75" s="630"/>
      <c r="GB75" s="630"/>
      <c r="GC75" s="630"/>
      <c r="GD75" s="630"/>
      <c r="GE75" s="630"/>
      <c r="GF75" s="630"/>
      <c r="GG75" s="630"/>
      <c r="GH75" s="630"/>
      <c r="GI75" s="630"/>
      <c r="GJ75" s="630"/>
      <c r="GK75" s="630"/>
      <c r="GL75" s="630"/>
      <c r="GM75" s="630"/>
      <c r="GN75" s="630"/>
      <c r="GO75" s="630"/>
      <c r="GP75" s="630"/>
      <c r="GQ75" s="630"/>
      <c r="GR75" s="630"/>
      <c r="GS75" s="630"/>
      <c r="GT75" s="630"/>
      <c r="GU75" s="630"/>
      <c r="GV75" s="630"/>
      <c r="GW75" s="630"/>
      <c r="GX75" s="630"/>
      <c r="GY75" s="630"/>
      <c r="GZ75" s="630"/>
      <c r="HA75" s="630"/>
      <c r="HB75" s="630"/>
      <c r="HC75" s="630"/>
      <c r="HD75" s="630"/>
      <c r="HE75" s="630"/>
      <c r="HF75" s="630"/>
      <c r="HG75" s="630"/>
      <c r="HH75" s="630"/>
      <c r="HI75" s="630"/>
      <c r="HJ75" s="630"/>
      <c r="HK75" s="630"/>
      <c r="HL75" s="630"/>
      <c r="HM75" s="630"/>
      <c r="HN75" s="630"/>
      <c r="HO75" s="630"/>
      <c r="HP75" s="630"/>
      <c r="HQ75" s="630"/>
      <c r="HR75" s="630"/>
      <c r="HS75" s="630"/>
      <c r="HT75" s="630"/>
      <c r="HU75" s="630"/>
      <c r="HV75" s="630"/>
      <c r="HW75" s="630"/>
      <c r="HX75" s="630"/>
      <c r="HY75" s="630"/>
      <c r="HZ75" s="630"/>
      <c r="IA75" s="630"/>
      <c r="IB75" s="630"/>
      <c r="IC75" s="630"/>
      <c r="ID75" s="630"/>
      <c r="IE75" s="630"/>
      <c r="IF75" s="630"/>
      <c r="IG75" s="630"/>
      <c r="IH75" s="630"/>
      <c r="II75" s="630"/>
      <c r="IJ75" s="630"/>
      <c r="IK75" s="630"/>
      <c r="IL75" s="630"/>
      <c r="IM75" s="630"/>
      <c r="IN75" s="630"/>
      <c r="IO75" s="630"/>
      <c r="IP75" s="630"/>
      <c r="IQ75" s="630"/>
      <c r="IR75" s="630"/>
      <c r="IS75" s="630"/>
      <c r="IT75" s="630"/>
      <c r="IU75" s="630"/>
      <c r="IV75" s="630"/>
      <c r="IW75" s="630"/>
      <c r="IX75" s="630"/>
      <c r="IY75" s="630"/>
      <c r="IZ75" s="630"/>
      <c r="JA75" s="630"/>
      <c r="JB75" s="630"/>
      <c r="JC75" s="630"/>
      <c r="JD75" s="630"/>
      <c r="JE75" s="630"/>
      <c r="JF75" s="630"/>
      <c r="JG75" s="630"/>
      <c r="JH75" s="630"/>
      <c r="JI75" s="630"/>
      <c r="JJ75" s="630"/>
      <c r="JK75" s="630"/>
      <c r="JL75" s="630"/>
      <c r="JM75" s="630"/>
      <c r="JN75" s="630"/>
      <c r="JO75" s="630"/>
      <c r="JP75" s="630"/>
      <c r="JQ75" s="630"/>
      <c r="JR75" s="630"/>
      <c r="JS75" s="630"/>
      <c r="JT75" s="630"/>
      <c r="JU75" s="630"/>
      <c r="JV75" s="630"/>
      <c r="JW75" s="630"/>
      <c r="JX75" s="630"/>
      <c r="JY75" s="630"/>
      <c r="JZ75" s="630"/>
      <c r="KA75" s="630"/>
      <c r="KB75" s="630"/>
      <c r="KC75" s="630"/>
      <c r="KD75" s="630"/>
      <c r="KE75" s="630"/>
      <c r="KF75" s="630"/>
      <c r="KG75" s="630"/>
      <c r="KH75" s="630"/>
      <c r="KI75" s="630"/>
      <c r="KJ75" s="630"/>
      <c r="KK75" s="630"/>
      <c r="KL75" s="630"/>
      <c r="KM75" s="630"/>
      <c r="KN75" s="630"/>
      <c r="KO75" s="630"/>
      <c r="KP75" s="630"/>
      <c r="KQ75" s="630"/>
      <c r="KR75" s="630"/>
      <c r="KS75" s="630"/>
      <c r="KT75" s="630"/>
      <c r="KU75" s="630"/>
      <c r="KV75" s="630"/>
      <c r="KW75" s="630"/>
      <c r="KX75" s="630"/>
      <c r="KY75" s="630"/>
      <c r="KZ75" s="630"/>
      <c r="LA75" s="630"/>
      <c r="LB75" s="630"/>
      <c r="LC75" s="630"/>
      <c r="LD75" s="630"/>
      <c r="LE75" s="630"/>
      <c r="LF75" s="630"/>
      <c r="LG75" s="630"/>
      <c r="LH75" s="630"/>
      <c r="LI75" s="630"/>
      <c r="LJ75" s="630"/>
      <c r="LK75" s="630"/>
      <c r="LL75" s="630"/>
      <c r="LM75" s="630"/>
      <c r="LN75" s="630"/>
      <c r="LO75" s="630"/>
      <c r="LP75" s="630"/>
      <c r="LQ75" s="630"/>
      <c r="LR75" s="630"/>
      <c r="LS75" s="630"/>
      <c r="LT75" s="630"/>
      <c r="LU75" s="630"/>
      <c r="LV75" s="630"/>
      <c r="LW75" s="630"/>
      <c r="LX75" s="630"/>
      <c r="LY75" s="630"/>
      <c r="LZ75" s="630"/>
      <c r="MA75" s="630"/>
      <c r="MB75" s="630"/>
      <c r="MC75" s="630"/>
      <c r="MD75" s="630"/>
      <c r="ME75" s="630"/>
      <c r="MF75" s="630"/>
      <c r="MG75" s="630"/>
      <c r="MH75" s="630"/>
      <c r="MI75" s="630"/>
      <c r="MJ75" s="630"/>
      <c r="MK75" s="630"/>
      <c r="ML75" s="630"/>
      <c r="MM75" s="630"/>
      <c r="MN75" s="630"/>
      <c r="MO75" s="630"/>
      <c r="MP75" s="630"/>
      <c r="MQ75" s="630"/>
      <c r="MR75" s="630"/>
      <c r="MS75" s="630"/>
      <c r="MT75" s="630"/>
      <c r="MU75" s="630"/>
      <c r="MV75" s="630"/>
      <c r="MW75" s="630"/>
      <c r="MX75" s="630"/>
      <c r="MY75" s="630"/>
      <c r="MZ75" s="630"/>
      <c r="NA75" s="630"/>
      <c r="NB75" s="630"/>
      <c r="NC75" s="630"/>
      <c r="ND75" s="630"/>
      <c r="NE75" s="630"/>
      <c r="NF75" s="630"/>
      <c r="NG75" s="630"/>
      <c r="NH75" s="630"/>
      <c r="NI75" s="630"/>
      <c r="NJ75" s="630"/>
      <c r="NK75" s="630"/>
      <c r="NL75" s="630"/>
      <c r="NM75" s="630"/>
      <c r="NN75" s="630"/>
      <c r="NO75" s="630"/>
      <c r="NP75" s="630"/>
      <c r="NQ75" s="630"/>
      <c r="NR75" s="630"/>
      <c r="NS75" s="630"/>
      <c r="NT75" s="630"/>
      <c r="NU75" s="630"/>
      <c r="NV75" s="630"/>
      <c r="NW75" s="630"/>
      <c r="NX75" s="630"/>
      <c r="NY75" s="630"/>
      <c r="NZ75" s="630"/>
      <c r="OA75" s="630"/>
      <c r="OB75" s="630"/>
      <c r="OC75" s="630"/>
      <c r="OD75" s="630"/>
      <c r="OE75" s="630"/>
      <c r="OF75" s="630"/>
      <c r="OG75" s="630"/>
      <c r="OH75" s="630"/>
      <c r="OI75" s="630"/>
      <c r="OJ75" s="630"/>
      <c r="OK75" s="630"/>
      <c r="OL75" s="630"/>
      <c r="OM75" s="630"/>
      <c r="ON75" s="630"/>
      <c r="OO75" s="630"/>
      <c r="OP75" s="630"/>
      <c r="OQ75" s="630"/>
      <c r="OR75" s="630"/>
      <c r="OS75" s="630"/>
      <c r="OT75" s="630"/>
      <c r="OU75" s="630"/>
      <c r="OV75" s="630"/>
      <c r="OW75" s="630"/>
      <c r="OX75" s="630"/>
      <c r="OY75" s="630"/>
      <c r="OZ75" s="630"/>
      <c r="PA75" s="630"/>
      <c r="PB75" s="630"/>
      <c r="PC75" s="630"/>
      <c r="PD75" s="630"/>
      <c r="PE75" s="630"/>
      <c r="PF75" s="630"/>
      <c r="PG75" s="630"/>
      <c r="PH75" s="630"/>
      <c r="PI75" s="630"/>
      <c r="PJ75" s="630"/>
      <c r="PK75" s="630"/>
      <c r="PL75" s="630"/>
      <c r="PM75" s="630"/>
      <c r="PN75" s="630"/>
      <c r="PO75" s="630"/>
      <c r="PP75" s="630"/>
      <c r="PQ75" s="630"/>
      <c r="PR75" s="630"/>
      <c r="PS75" s="630"/>
      <c r="PT75" s="630"/>
      <c r="PU75" s="630"/>
      <c r="PV75" s="630"/>
      <c r="PW75" s="630"/>
      <c r="PX75" s="630"/>
      <c r="PY75" s="630"/>
      <c r="PZ75" s="630"/>
      <c r="QA75" s="630"/>
      <c r="QB75" s="630"/>
      <c r="QC75" s="630"/>
      <c r="QD75" s="630"/>
      <c r="QE75" s="630"/>
      <c r="QF75" s="630"/>
      <c r="QG75" s="630"/>
      <c r="QH75" s="630"/>
      <c r="QI75" s="630"/>
      <c r="QJ75" s="630"/>
      <c r="QK75" s="630"/>
      <c r="QL75" s="630"/>
      <c r="QM75" s="630"/>
      <c r="QN75" s="630"/>
      <c r="QO75" s="630"/>
      <c r="QP75" s="630"/>
      <c r="QQ75" s="630"/>
      <c r="QR75" s="630"/>
      <c r="QS75" s="630"/>
      <c r="QT75" s="630"/>
      <c r="QU75" s="630"/>
      <c r="QV75" s="630"/>
      <c r="QW75" s="630"/>
      <c r="QX75" s="630"/>
      <c r="QY75" s="630"/>
      <c r="QZ75" s="630"/>
      <c r="RA75" s="630"/>
      <c r="RB75" s="630"/>
      <c r="RC75" s="630"/>
      <c r="RD75" s="630"/>
      <c r="RE75" s="630"/>
      <c r="RF75" s="630"/>
      <c r="RG75" s="630"/>
      <c r="RH75" s="630"/>
      <c r="RI75" s="630"/>
      <c r="RJ75" s="630"/>
      <c r="RK75" s="630"/>
      <c r="RL75" s="630"/>
      <c r="RM75" s="630"/>
      <c r="RN75" s="630"/>
      <c r="RO75" s="630"/>
      <c r="RP75" s="630"/>
      <c r="RQ75" s="630"/>
      <c r="RR75" s="630"/>
      <c r="RS75" s="630"/>
      <c r="RT75" s="630"/>
      <c r="RU75" s="630"/>
      <c r="RV75" s="630"/>
      <c r="RW75" s="630"/>
      <c r="RX75" s="630"/>
      <c r="RY75" s="630"/>
      <c r="RZ75" s="630"/>
      <c r="SA75" s="630"/>
      <c r="SB75" s="630"/>
      <c r="SC75" s="630"/>
      <c r="SD75" s="630"/>
      <c r="SE75" s="630"/>
      <c r="SF75" s="630"/>
      <c r="SG75" s="630"/>
      <c r="SH75" s="630"/>
      <c r="SI75" s="630"/>
      <c r="SJ75" s="630"/>
      <c r="SK75" s="630"/>
      <c r="SL75" s="630"/>
      <c r="SM75" s="630"/>
      <c r="SN75" s="630"/>
      <c r="SO75" s="630"/>
      <c r="SP75" s="630"/>
      <c r="SQ75" s="630"/>
      <c r="SR75" s="630"/>
      <c r="SS75" s="630"/>
      <c r="ST75" s="630"/>
      <c r="SU75" s="630"/>
      <c r="SV75" s="630"/>
      <c r="SW75" s="630"/>
      <c r="SX75" s="630"/>
      <c r="SY75" s="630"/>
      <c r="SZ75" s="630"/>
      <c r="TA75" s="630"/>
      <c r="TB75" s="630"/>
      <c r="TC75" s="630"/>
      <c r="TD75" s="630"/>
      <c r="TE75" s="630"/>
      <c r="TF75" s="630"/>
      <c r="TG75" s="630"/>
      <c r="TH75" s="630"/>
      <c r="TI75" s="630"/>
      <c r="TJ75" s="630"/>
      <c r="TK75" s="630"/>
      <c r="TL75" s="630"/>
      <c r="TM75" s="630"/>
      <c r="TN75" s="630"/>
      <c r="TO75" s="630"/>
      <c r="TP75" s="630"/>
      <c r="TQ75" s="630"/>
      <c r="TR75" s="630"/>
      <c r="TS75" s="630"/>
      <c r="TT75" s="630"/>
      <c r="TU75" s="630"/>
      <c r="TV75" s="630"/>
      <c r="TW75" s="630"/>
      <c r="TX75" s="630"/>
      <c r="TY75" s="630"/>
      <c r="TZ75" s="630"/>
      <c r="UA75" s="630"/>
      <c r="UB75" s="630"/>
      <c r="UC75" s="630"/>
      <c r="UD75" s="630"/>
      <c r="UE75" s="630"/>
      <c r="UF75" s="630"/>
      <c r="UG75" s="630"/>
      <c r="UH75" s="630"/>
      <c r="UI75" s="630"/>
      <c r="UJ75" s="630"/>
      <c r="UK75" s="630"/>
      <c r="UL75" s="630"/>
      <c r="UM75" s="630"/>
      <c r="UN75" s="630"/>
      <c r="UO75" s="630"/>
      <c r="UP75" s="630"/>
      <c r="UQ75" s="630"/>
      <c r="UR75" s="630"/>
      <c r="US75" s="630"/>
      <c r="UT75" s="630"/>
      <c r="UU75" s="630"/>
      <c r="UV75" s="630"/>
      <c r="UW75" s="630"/>
      <c r="UX75" s="630"/>
      <c r="UY75" s="630"/>
      <c r="UZ75" s="630"/>
      <c r="VA75" s="630"/>
      <c r="VB75" s="630"/>
      <c r="VC75" s="630"/>
      <c r="VD75" s="630"/>
      <c r="VE75" s="630"/>
      <c r="VF75" s="630"/>
      <c r="VG75" s="630"/>
      <c r="VH75" s="630"/>
      <c r="VI75" s="630"/>
      <c r="VJ75" s="630"/>
      <c r="VK75" s="630"/>
      <c r="VL75" s="630"/>
      <c r="VM75" s="630"/>
      <c r="VN75" s="630"/>
      <c r="VO75" s="630"/>
      <c r="VP75" s="630"/>
      <c r="VQ75" s="630"/>
      <c r="VR75" s="630"/>
      <c r="VS75" s="630"/>
      <c r="VT75" s="630"/>
      <c r="VU75" s="630"/>
      <c r="VV75" s="630"/>
      <c r="VW75" s="630"/>
      <c r="VX75" s="630"/>
      <c r="VY75" s="630"/>
      <c r="VZ75" s="630"/>
      <c r="WA75" s="630"/>
      <c r="WB75" s="630"/>
      <c r="WC75" s="630"/>
      <c r="WD75" s="630"/>
      <c r="WE75" s="630"/>
      <c r="WF75" s="630"/>
      <c r="WG75" s="630"/>
      <c r="WH75" s="630"/>
      <c r="WI75" s="630"/>
      <c r="WJ75" s="630"/>
      <c r="WK75" s="630"/>
      <c r="WL75" s="630"/>
      <c r="WM75" s="630"/>
      <c r="WN75" s="630"/>
      <c r="WO75" s="630"/>
      <c r="WP75" s="630"/>
      <c r="WQ75" s="630"/>
      <c r="WR75" s="630"/>
      <c r="WS75" s="630"/>
      <c r="WT75" s="630"/>
      <c r="WU75" s="630"/>
      <c r="WV75" s="630"/>
      <c r="WW75" s="630"/>
      <c r="WX75" s="630"/>
      <c r="WY75" s="630"/>
      <c r="WZ75" s="630"/>
      <c r="XA75" s="630"/>
      <c r="XB75" s="630"/>
      <c r="XC75" s="630"/>
      <c r="XD75" s="630"/>
      <c r="XE75" s="630"/>
      <c r="XF75" s="630"/>
      <c r="XG75" s="630"/>
      <c r="XH75" s="630"/>
      <c r="XI75" s="630"/>
      <c r="XJ75" s="630"/>
      <c r="XK75" s="630"/>
      <c r="XL75" s="630"/>
      <c r="XM75" s="630"/>
      <c r="XN75" s="630"/>
      <c r="XO75" s="630"/>
      <c r="XP75" s="630"/>
      <c r="XQ75" s="630"/>
      <c r="XR75" s="630"/>
      <c r="XS75" s="630"/>
      <c r="XT75" s="630"/>
      <c r="XU75" s="630"/>
      <c r="XV75" s="630"/>
      <c r="XW75" s="630"/>
      <c r="XX75" s="630"/>
      <c r="XY75" s="630"/>
      <c r="XZ75" s="630"/>
      <c r="YA75" s="630"/>
      <c r="YB75" s="630"/>
      <c r="YC75" s="630"/>
      <c r="YD75" s="630"/>
      <c r="YE75" s="630"/>
      <c r="YF75" s="630"/>
      <c r="YG75" s="630"/>
      <c r="YH75" s="630"/>
      <c r="YI75" s="630"/>
      <c r="YJ75" s="630"/>
      <c r="YK75" s="630"/>
      <c r="YL75" s="630"/>
      <c r="YM75" s="630"/>
      <c r="YN75" s="630"/>
      <c r="YO75" s="630"/>
      <c r="YP75" s="630"/>
      <c r="YQ75" s="630"/>
      <c r="YR75" s="630"/>
      <c r="YS75" s="630"/>
      <c r="YT75" s="630"/>
      <c r="YU75" s="630"/>
      <c r="YV75" s="630"/>
      <c r="YW75" s="630"/>
      <c r="YX75" s="630"/>
      <c r="YY75" s="630"/>
      <c r="YZ75" s="630"/>
      <c r="ZA75" s="630"/>
      <c r="ZB75" s="630"/>
      <c r="ZC75" s="630"/>
      <c r="ZD75" s="630"/>
      <c r="ZE75" s="630"/>
      <c r="ZF75" s="630"/>
      <c r="ZG75" s="630"/>
      <c r="ZH75" s="630"/>
      <c r="ZI75" s="630"/>
      <c r="ZJ75" s="630"/>
      <c r="ZK75" s="630"/>
      <c r="ZL75" s="630"/>
      <c r="ZM75" s="630"/>
      <c r="ZN75" s="630"/>
      <c r="ZO75" s="630"/>
      <c r="ZP75" s="630"/>
      <c r="ZQ75" s="630"/>
      <c r="ZR75" s="630"/>
      <c r="ZS75" s="630"/>
      <c r="ZT75" s="630"/>
      <c r="ZU75" s="630"/>
      <c r="ZV75" s="630"/>
      <c r="ZW75" s="630"/>
      <c r="ZX75" s="630"/>
      <c r="ZY75" s="630"/>
      <c r="ZZ75" s="630"/>
      <c r="AAA75" s="630"/>
      <c r="AAB75" s="630"/>
      <c r="AAC75" s="630"/>
      <c r="AAD75" s="630"/>
      <c r="AAE75" s="630"/>
      <c r="AAF75" s="630"/>
      <c r="AAG75" s="630"/>
      <c r="AAH75" s="630"/>
      <c r="AAI75" s="630"/>
      <c r="AAJ75" s="630"/>
      <c r="AAK75" s="630"/>
      <c r="AAL75" s="630"/>
      <c r="AAM75" s="630"/>
      <c r="AAN75" s="630"/>
      <c r="AAO75" s="630"/>
      <c r="AAP75" s="630"/>
      <c r="AAQ75" s="630"/>
      <c r="AAR75" s="630"/>
      <c r="AAS75" s="630"/>
      <c r="AAT75" s="630"/>
      <c r="AAU75" s="630"/>
      <c r="AAV75" s="630"/>
      <c r="AAW75" s="630"/>
      <c r="AAX75" s="630"/>
      <c r="AAY75" s="630"/>
      <c r="AAZ75" s="630"/>
      <c r="ABA75" s="630"/>
      <c r="ABB75" s="630"/>
      <c r="ABC75" s="630"/>
      <c r="ABD75" s="630"/>
      <c r="ABE75" s="630"/>
      <c r="ABF75" s="630"/>
      <c r="ABG75" s="630"/>
      <c r="ABH75" s="630"/>
      <c r="ABI75" s="630"/>
      <c r="ABJ75" s="630"/>
      <c r="ABK75" s="630"/>
      <c r="ABL75" s="630"/>
      <c r="ABM75" s="630"/>
      <c r="ABN75" s="630"/>
      <c r="ABO75" s="630"/>
      <c r="ABP75" s="630"/>
      <c r="ABQ75" s="630"/>
      <c r="ABR75" s="630"/>
      <c r="ABS75" s="630"/>
      <c r="ABT75" s="630"/>
      <c r="ABU75" s="630"/>
      <c r="ABV75" s="630"/>
      <c r="ABW75" s="630"/>
      <c r="ABX75" s="630"/>
      <c r="ABY75" s="630"/>
      <c r="ABZ75" s="630"/>
      <c r="ACA75" s="630"/>
      <c r="ACB75" s="630"/>
      <c r="ACC75" s="630"/>
      <c r="ACD75" s="630"/>
      <c r="ACE75" s="630"/>
      <c r="ACF75" s="630"/>
      <c r="ACG75" s="630"/>
      <c r="ACH75" s="630"/>
      <c r="ACI75" s="630"/>
      <c r="ACJ75" s="630"/>
      <c r="ACK75" s="630"/>
      <c r="ACL75" s="630"/>
      <c r="ACM75" s="630"/>
      <c r="ACN75" s="630"/>
      <c r="ACO75" s="630"/>
      <c r="ACP75" s="630"/>
      <c r="ACQ75" s="630"/>
      <c r="ACR75" s="630"/>
      <c r="ACS75" s="630"/>
      <c r="ACT75" s="630"/>
      <c r="ACU75" s="630"/>
      <c r="ACV75" s="630"/>
      <c r="ACW75" s="630"/>
      <c r="ACX75" s="630"/>
      <c r="ACY75" s="630"/>
      <c r="ACZ75" s="630"/>
      <c r="ADA75" s="630"/>
      <c r="ADB75" s="630"/>
      <c r="ADC75" s="630"/>
      <c r="ADD75" s="630"/>
      <c r="ADE75" s="630"/>
      <c r="ADF75" s="630"/>
      <c r="ADG75" s="630"/>
      <c r="ADH75" s="630"/>
      <c r="ADI75" s="630"/>
      <c r="ADJ75" s="630"/>
      <c r="ADK75" s="630"/>
      <c r="ADL75" s="630"/>
      <c r="ADM75" s="630"/>
      <c r="ADN75" s="630"/>
      <c r="ADO75" s="630"/>
      <c r="ADP75" s="630"/>
      <c r="ADQ75" s="630"/>
      <c r="ADR75" s="630"/>
      <c r="ADS75" s="630"/>
      <c r="ADT75" s="630"/>
      <c r="ADU75" s="630"/>
      <c r="ADV75" s="630"/>
      <c r="ADW75" s="630"/>
      <c r="ADX75" s="630"/>
      <c r="ADY75" s="630"/>
      <c r="ADZ75" s="630"/>
      <c r="AEA75" s="630"/>
      <c r="AEB75" s="630"/>
      <c r="AEC75" s="630"/>
      <c r="AED75" s="630"/>
      <c r="AEE75" s="630"/>
      <c r="AEF75" s="630"/>
      <c r="AEG75" s="630"/>
      <c r="AEH75" s="630"/>
      <c r="AEI75" s="630"/>
      <c r="AEJ75" s="630"/>
      <c r="AEK75" s="630"/>
      <c r="AEL75" s="630"/>
      <c r="AEM75" s="630"/>
      <c r="AEN75" s="630"/>
      <c r="AEO75" s="630"/>
      <c r="AEP75" s="630"/>
      <c r="AEQ75" s="630"/>
      <c r="AER75" s="630"/>
      <c r="AES75" s="630"/>
      <c r="AET75" s="630"/>
      <c r="AEU75" s="630"/>
      <c r="AEV75" s="630"/>
      <c r="AEW75" s="630"/>
      <c r="AEX75" s="630"/>
      <c r="AEY75" s="630"/>
      <c r="AEZ75" s="630"/>
      <c r="AFA75" s="630"/>
      <c r="AFB75" s="630"/>
      <c r="AFC75" s="630"/>
      <c r="AFD75" s="630"/>
      <c r="AFE75" s="630"/>
      <c r="AFF75" s="630"/>
      <c r="AFG75" s="630"/>
      <c r="AFH75" s="630"/>
      <c r="AFI75" s="630"/>
      <c r="AFJ75" s="630"/>
      <c r="AFK75" s="630"/>
      <c r="AFL75" s="630"/>
      <c r="AFM75" s="630"/>
      <c r="AFN75" s="630"/>
      <c r="AFO75" s="630"/>
      <c r="AFP75" s="630"/>
      <c r="AFQ75" s="630"/>
      <c r="AFR75" s="630"/>
      <c r="AFS75" s="630"/>
      <c r="AFT75" s="630"/>
      <c r="AFU75" s="630"/>
      <c r="AFV75" s="630"/>
      <c r="AFW75" s="630"/>
      <c r="AFX75" s="630"/>
      <c r="AFY75" s="630"/>
      <c r="AFZ75" s="630"/>
      <c r="AGA75" s="630"/>
      <c r="AGB75" s="630"/>
      <c r="AGC75" s="630"/>
      <c r="AGD75" s="630"/>
      <c r="AGE75" s="630"/>
      <c r="AGF75" s="630"/>
      <c r="AGG75" s="630"/>
      <c r="AGH75" s="630"/>
      <c r="AGI75" s="630"/>
      <c r="AGJ75" s="630"/>
      <c r="AGK75" s="630"/>
      <c r="AGL75" s="630"/>
      <c r="AGM75" s="630"/>
      <c r="AGN75" s="630"/>
      <c r="AGO75" s="630"/>
      <c r="AGP75" s="630"/>
      <c r="AGQ75" s="630"/>
      <c r="AGR75" s="630"/>
      <c r="AGS75" s="630"/>
      <c r="AGT75" s="630"/>
      <c r="AGU75" s="630"/>
      <c r="AGV75" s="630"/>
      <c r="AGW75" s="630"/>
      <c r="AGX75" s="630"/>
      <c r="AGY75" s="630"/>
      <c r="AGZ75" s="630"/>
      <c r="AHA75" s="630"/>
      <c r="AHB75" s="630"/>
      <c r="AHC75" s="630"/>
      <c r="AHD75" s="630"/>
      <c r="AHE75" s="630"/>
      <c r="AHF75" s="630"/>
      <c r="AHG75" s="630"/>
      <c r="AHH75" s="630"/>
      <c r="AHI75" s="630"/>
      <c r="AHJ75" s="630"/>
      <c r="AHK75" s="630"/>
      <c r="AHL75" s="630"/>
      <c r="AHM75" s="630"/>
      <c r="AHN75" s="630"/>
      <c r="AHO75" s="630"/>
      <c r="AHP75" s="630"/>
      <c r="AHQ75" s="630"/>
      <c r="AHR75" s="630"/>
      <c r="AHS75" s="630"/>
      <c r="AHT75" s="630"/>
      <c r="AHU75" s="630"/>
      <c r="AHV75" s="630"/>
      <c r="AHW75" s="630"/>
      <c r="AHX75" s="630"/>
      <c r="AHY75" s="630"/>
      <c r="AHZ75" s="630"/>
      <c r="AIA75" s="630"/>
      <c r="AIB75" s="630"/>
      <c r="AIC75" s="630"/>
      <c r="AID75" s="630"/>
      <c r="AIE75" s="630"/>
      <c r="AIF75" s="630"/>
      <c r="AIG75" s="630"/>
      <c r="AIH75" s="630"/>
      <c r="AII75" s="630"/>
      <c r="AIJ75" s="630"/>
      <c r="AIK75" s="630"/>
      <c r="AIL75" s="630"/>
      <c r="AIM75" s="630"/>
      <c r="AIN75" s="630"/>
      <c r="AIO75" s="630"/>
      <c r="AIP75" s="630"/>
      <c r="AIQ75" s="630"/>
      <c r="AIR75" s="630"/>
      <c r="AIS75" s="630"/>
      <c r="AIT75" s="630"/>
      <c r="AIU75" s="630"/>
      <c r="AIV75" s="630"/>
      <c r="AIW75" s="630"/>
      <c r="AIX75" s="630"/>
      <c r="AIY75" s="630"/>
      <c r="AIZ75" s="630"/>
      <c r="AJA75" s="630"/>
      <c r="AJB75" s="630"/>
      <c r="AJC75" s="630"/>
      <c r="AJD75" s="630"/>
      <c r="AJE75" s="630"/>
      <c r="AJF75" s="630"/>
      <c r="AJG75" s="630"/>
      <c r="AJH75" s="630"/>
      <c r="AJI75" s="630"/>
      <c r="AJJ75" s="630"/>
      <c r="AJK75" s="630"/>
      <c r="AJL75" s="630"/>
      <c r="AJM75" s="630"/>
      <c r="AJN75" s="630"/>
      <c r="AJO75" s="630"/>
      <c r="AJP75" s="630"/>
      <c r="AJQ75" s="630"/>
      <c r="AJR75" s="630"/>
      <c r="AJS75" s="630"/>
      <c r="AJT75" s="630"/>
      <c r="AJU75" s="630"/>
      <c r="AJV75" s="630"/>
      <c r="AJW75" s="630"/>
      <c r="AJX75" s="630"/>
      <c r="AJY75" s="630"/>
      <c r="AJZ75" s="630"/>
      <c r="AKA75" s="630"/>
      <c r="AKB75" s="630"/>
      <c r="AKC75" s="630"/>
      <c r="AKD75" s="630"/>
      <c r="AKE75" s="630"/>
      <c r="AKF75" s="630"/>
      <c r="AKG75" s="630"/>
      <c r="AKH75" s="630"/>
      <c r="AKI75" s="630"/>
      <c r="AKJ75" s="630"/>
      <c r="AKK75" s="630"/>
      <c r="AKL75" s="630"/>
      <c r="AKM75" s="630"/>
      <c r="AKN75" s="630"/>
      <c r="AKO75" s="630"/>
      <c r="AKP75" s="630"/>
      <c r="AKQ75" s="630"/>
      <c r="AKR75" s="630"/>
      <c r="AKS75" s="630"/>
      <c r="AKT75" s="630"/>
      <c r="AKU75" s="630"/>
      <c r="AKV75" s="630"/>
      <c r="AKW75" s="630"/>
      <c r="AKX75" s="630"/>
      <c r="AKY75" s="630"/>
      <c r="AKZ75" s="630"/>
      <c r="ALA75" s="630"/>
      <c r="ALB75" s="630"/>
      <c r="ALC75" s="630"/>
      <c r="ALD75" s="630"/>
      <c r="ALE75" s="630"/>
      <c r="ALF75" s="630"/>
      <c r="ALG75" s="630"/>
      <c r="ALH75" s="630"/>
      <c r="ALI75" s="630"/>
      <c r="ALJ75" s="630"/>
      <c r="ALK75" s="630"/>
      <c r="ALL75" s="630"/>
      <c r="ALM75" s="630"/>
      <c r="ALN75" s="630"/>
      <c r="ALO75" s="630"/>
    </row>
    <row r="76" s="634" customFormat="true" ht="15.75" hidden="true" customHeight="false" outlineLevel="0" collapsed="false">
      <c r="A76" s="630"/>
      <c r="B76" s="635"/>
      <c r="C76" s="632"/>
      <c r="D76" s="632"/>
      <c r="E76" s="632"/>
      <c r="F76" s="633" t="n">
        <v>0</v>
      </c>
      <c r="G76" s="633" t="n">
        <v>0</v>
      </c>
      <c r="H76" s="633" t="n">
        <v>0</v>
      </c>
      <c r="I76" s="633" t="n">
        <v>0</v>
      </c>
      <c r="J76" s="632"/>
      <c r="K76" s="632"/>
      <c r="L76" s="632"/>
      <c r="M76" s="632"/>
      <c r="N76" s="633" t="n">
        <v>0</v>
      </c>
      <c r="O76" s="633" t="n">
        <v>0</v>
      </c>
      <c r="P76" s="633" t="n">
        <v>0</v>
      </c>
      <c r="Q76" s="633" t="n">
        <v>0</v>
      </c>
      <c r="R76" s="632"/>
      <c r="S76" s="632"/>
      <c r="T76" s="632"/>
      <c r="U76" s="633" t="n">
        <v>0</v>
      </c>
      <c r="V76" s="633" t="n">
        <v>0</v>
      </c>
      <c r="W76" s="633" t="n">
        <v>0</v>
      </c>
      <c r="X76" s="633" t="n">
        <v>0</v>
      </c>
      <c r="Y76" s="633" t="n">
        <v>0</v>
      </c>
      <c r="Z76" s="633" t="n">
        <v>0</v>
      </c>
      <c r="AA76" s="633" t="n">
        <v>0</v>
      </c>
      <c r="AB76" s="633" t="n">
        <v>0</v>
      </c>
      <c r="AC76" s="633" t="n">
        <v>0</v>
      </c>
      <c r="AD76" s="633" t="n">
        <v>0</v>
      </c>
      <c r="AE76" s="633" t="n">
        <v>0</v>
      </c>
      <c r="AF76" s="633" t="n">
        <v>0</v>
      </c>
      <c r="AG76" s="633" t="n">
        <v>0</v>
      </c>
      <c r="AH76" s="633" t="n">
        <v>0</v>
      </c>
      <c r="AI76" s="633" t="n">
        <v>0</v>
      </c>
      <c r="AJ76" s="633" t="n">
        <v>0</v>
      </c>
      <c r="AK76" s="633" t="n">
        <v>0</v>
      </c>
      <c r="AL76" s="633" t="n">
        <v>0</v>
      </c>
      <c r="AM76" s="633" t="n">
        <v>0</v>
      </c>
      <c r="AN76" s="633" t="n">
        <v>0</v>
      </c>
      <c r="AO76" s="630"/>
      <c r="AP76" s="630"/>
      <c r="AQ76" s="630"/>
      <c r="AR76" s="630"/>
      <c r="AS76" s="630"/>
      <c r="AT76" s="630"/>
      <c r="AU76" s="630"/>
      <c r="AV76" s="630"/>
      <c r="AW76" s="630"/>
      <c r="AX76" s="630"/>
      <c r="AY76" s="630"/>
      <c r="AZ76" s="630"/>
      <c r="BA76" s="630"/>
      <c r="BB76" s="630"/>
      <c r="BC76" s="630"/>
      <c r="BD76" s="630"/>
      <c r="BE76" s="630"/>
      <c r="BF76" s="630"/>
      <c r="BG76" s="630"/>
      <c r="BH76" s="630"/>
      <c r="BI76" s="630"/>
      <c r="BJ76" s="630"/>
      <c r="BK76" s="630"/>
      <c r="BL76" s="630"/>
      <c r="BM76" s="630"/>
      <c r="BN76" s="630"/>
      <c r="BO76" s="630"/>
      <c r="BP76" s="630"/>
      <c r="BQ76" s="630"/>
      <c r="BR76" s="630"/>
      <c r="BS76" s="630"/>
      <c r="BT76" s="630"/>
      <c r="BU76" s="630"/>
      <c r="BV76" s="630"/>
      <c r="BW76" s="630"/>
      <c r="BX76" s="630"/>
      <c r="BY76" s="630"/>
      <c r="BZ76" s="630"/>
      <c r="CA76" s="630"/>
      <c r="CB76" s="630"/>
      <c r="CC76" s="630"/>
      <c r="CD76" s="630"/>
      <c r="CE76" s="630"/>
      <c r="CF76" s="630"/>
      <c r="CG76" s="630"/>
      <c r="CH76" s="630"/>
      <c r="CI76" s="630"/>
      <c r="CJ76" s="630"/>
      <c r="CK76" s="630"/>
      <c r="CL76" s="630"/>
      <c r="CM76" s="630"/>
      <c r="CN76" s="630"/>
      <c r="CO76" s="630"/>
      <c r="CP76" s="630"/>
      <c r="CQ76" s="630"/>
      <c r="CR76" s="630"/>
      <c r="CS76" s="630"/>
      <c r="CT76" s="630"/>
      <c r="CU76" s="630"/>
      <c r="CV76" s="630"/>
      <c r="CW76" s="630"/>
      <c r="CX76" s="630"/>
      <c r="CY76" s="630"/>
      <c r="CZ76" s="630"/>
      <c r="DA76" s="630"/>
      <c r="DB76" s="630"/>
      <c r="DC76" s="630"/>
      <c r="DD76" s="630"/>
      <c r="DE76" s="630"/>
      <c r="DF76" s="630"/>
      <c r="DG76" s="630"/>
      <c r="DH76" s="630"/>
      <c r="DI76" s="630"/>
      <c r="DJ76" s="630"/>
      <c r="DK76" s="630"/>
      <c r="DL76" s="630"/>
      <c r="DM76" s="630"/>
      <c r="DN76" s="630"/>
      <c r="DO76" s="630"/>
      <c r="DP76" s="630"/>
      <c r="DQ76" s="630"/>
      <c r="DR76" s="630"/>
      <c r="DS76" s="630"/>
      <c r="DT76" s="630"/>
      <c r="DU76" s="630"/>
      <c r="DV76" s="630"/>
      <c r="DW76" s="630"/>
      <c r="DX76" s="630"/>
      <c r="DY76" s="630"/>
      <c r="DZ76" s="630"/>
      <c r="EA76" s="630"/>
      <c r="EB76" s="630"/>
      <c r="EC76" s="630"/>
      <c r="ED76" s="630"/>
      <c r="EE76" s="630"/>
      <c r="EF76" s="630"/>
      <c r="EG76" s="630"/>
      <c r="EH76" s="630"/>
      <c r="EI76" s="630"/>
      <c r="EJ76" s="630"/>
      <c r="EK76" s="630"/>
      <c r="EL76" s="630"/>
      <c r="EM76" s="630"/>
      <c r="EN76" s="630"/>
      <c r="EO76" s="630"/>
      <c r="EP76" s="630"/>
      <c r="EQ76" s="630"/>
      <c r="ER76" s="630"/>
      <c r="ES76" s="630"/>
      <c r="ET76" s="630"/>
      <c r="EU76" s="630"/>
      <c r="EV76" s="630"/>
      <c r="EW76" s="630"/>
      <c r="EX76" s="630"/>
      <c r="EY76" s="630"/>
      <c r="EZ76" s="630"/>
      <c r="FA76" s="630"/>
      <c r="FB76" s="630"/>
      <c r="FC76" s="630"/>
      <c r="FD76" s="630"/>
      <c r="FE76" s="630"/>
      <c r="FF76" s="630"/>
      <c r="FG76" s="630"/>
      <c r="FH76" s="630"/>
      <c r="FI76" s="630"/>
      <c r="FJ76" s="630"/>
      <c r="FK76" s="630"/>
      <c r="FL76" s="630"/>
      <c r="FM76" s="630"/>
      <c r="FN76" s="630"/>
      <c r="FO76" s="630"/>
      <c r="FP76" s="630"/>
      <c r="FQ76" s="630"/>
      <c r="FR76" s="630"/>
      <c r="FS76" s="630"/>
      <c r="FT76" s="630"/>
      <c r="FU76" s="630"/>
      <c r="FV76" s="630"/>
      <c r="FW76" s="630"/>
      <c r="FX76" s="630"/>
      <c r="FY76" s="630"/>
      <c r="FZ76" s="630"/>
      <c r="GA76" s="630"/>
      <c r="GB76" s="630"/>
      <c r="GC76" s="630"/>
      <c r="GD76" s="630"/>
      <c r="GE76" s="630"/>
      <c r="GF76" s="630"/>
      <c r="GG76" s="630"/>
      <c r="GH76" s="630"/>
      <c r="GI76" s="630"/>
      <c r="GJ76" s="630"/>
      <c r="GK76" s="630"/>
      <c r="GL76" s="630"/>
      <c r="GM76" s="630"/>
      <c r="GN76" s="630"/>
      <c r="GO76" s="630"/>
      <c r="GP76" s="630"/>
      <c r="GQ76" s="630"/>
      <c r="GR76" s="630"/>
      <c r="GS76" s="630"/>
      <c r="GT76" s="630"/>
      <c r="GU76" s="630"/>
      <c r="GV76" s="630"/>
      <c r="GW76" s="630"/>
      <c r="GX76" s="630"/>
      <c r="GY76" s="630"/>
      <c r="GZ76" s="630"/>
      <c r="HA76" s="630"/>
      <c r="HB76" s="630"/>
      <c r="HC76" s="630"/>
      <c r="HD76" s="630"/>
      <c r="HE76" s="630"/>
      <c r="HF76" s="630"/>
      <c r="HG76" s="630"/>
      <c r="HH76" s="630"/>
      <c r="HI76" s="630"/>
      <c r="HJ76" s="630"/>
      <c r="HK76" s="630"/>
      <c r="HL76" s="630"/>
      <c r="HM76" s="630"/>
      <c r="HN76" s="630"/>
      <c r="HO76" s="630"/>
      <c r="HP76" s="630"/>
      <c r="HQ76" s="630"/>
      <c r="HR76" s="630"/>
      <c r="HS76" s="630"/>
      <c r="HT76" s="630"/>
      <c r="HU76" s="630"/>
      <c r="HV76" s="630"/>
      <c r="HW76" s="630"/>
      <c r="HX76" s="630"/>
      <c r="HY76" s="630"/>
      <c r="HZ76" s="630"/>
      <c r="IA76" s="630"/>
      <c r="IB76" s="630"/>
      <c r="IC76" s="630"/>
      <c r="ID76" s="630"/>
      <c r="IE76" s="630"/>
      <c r="IF76" s="630"/>
      <c r="IG76" s="630"/>
      <c r="IH76" s="630"/>
      <c r="II76" s="630"/>
      <c r="IJ76" s="630"/>
      <c r="IK76" s="630"/>
      <c r="IL76" s="630"/>
      <c r="IM76" s="630"/>
      <c r="IN76" s="630"/>
      <c r="IO76" s="630"/>
      <c r="IP76" s="630"/>
      <c r="IQ76" s="630"/>
      <c r="IR76" s="630"/>
      <c r="IS76" s="630"/>
      <c r="IT76" s="630"/>
      <c r="IU76" s="630"/>
      <c r="IV76" s="630"/>
      <c r="IW76" s="630"/>
      <c r="IX76" s="630"/>
      <c r="IY76" s="630"/>
      <c r="IZ76" s="630"/>
      <c r="JA76" s="630"/>
      <c r="JB76" s="630"/>
      <c r="JC76" s="630"/>
      <c r="JD76" s="630"/>
      <c r="JE76" s="630"/>
      <c r="JF76" s="630"/>
      <c r="JG76" s="630"/>
      <c r="JH76" s="630"/>
      <c r="JI76" s="630"/>
      <c r="JJ76" s="630"/>
      <c r="JK76" s="630"/>
      <c r="JL76" s="630"/>
      <c r="JM76" s="630"/>
      <c r="JN76" s="630"/>
      <c r="JO76" s="630"/>
      <c r="JP76" s="630"/>
      <c r="JQ76" s="630"/>
      <c r="JR76" s="630"/>
      <c r="JS76" s="630"/>
      <c r="JT76" s="630"/>
      <c r="JU76" s="630"/>
      <c r="JV76" s="630"/>
      <c r="JW76" s="630"/>
      <c r="JX76" s="630"/>
      <c r="JY76" s="630"/>
      <c r="JZ76" s="630"/>
      <c r="KA76" s="630"/>
      <c r="KB76" s="630"/>
      <c r="KC76" s="630"/>
      <c r="KD76" s="630"/>
      <c r="KE76" s="630"/>
      <c r="KF76" s="630"/>
      <c r="KG76" s="630"/>
      <c r="KH76" s="630"/>
      <c r="KI76" s="630"/>
      <c r="KJ76" s="630"/>
      <c r="KK76" s="630"/>
      <c r="KL76" s="630"/>
      <c r="KM76" s="630"/>
      <c r="KN76" s="630"/>
      <c r="KO76" s="630"/>
      <c r="KP76" s="630"/>
      <c r="KQ76" s="630"/>
      <c r="KR76" s="630"/>
      <c r="KS76" s="630"/>
      <c r="KT76" s="630"/>
      <c r="KU76" s="630"/>
      <c r="KV76" s="630"/>
      <c r="KW76" s="630"/>
      <c r="KX76" s="630"/>
      <c r="KY76" s="630"/>
      <c r="KZ76" s="630"/>
      <c r="LA76" s="630"/>
      <c r="LB76" s="630"/>
      <c r="LC76" s="630"/>
      <c r="LD76" s="630"/>
      <c r="LE76" s="630"/>
      <c r="LF76" s="630"/>
      <c r="LG76" s="630"/>
      <c r="LH76" s="630"/>
      <c r="LI76" s="630"/>
      <c r="LJ76" s="630"/>
      <c r="LK76" s="630"/>
      <c r="LL76" s="630"/>
      <c r="LM76" s="630"/>
      <c r="LN76" s="630"/>
      <c r="LO76" s="630"/>
      <c r="LP76" s="630"/>
      <c r="LQ76" s="630"/>
      <c r="LR76" s="630"/>
      <c r="LS76" s="630"/>
      <c r="LT76" s="630"/>
      <c r="LU76" s="630"/>
      <c r="LV76" s="630"/>
      <c r="LW76" s="630"/>
      <c r="LX76" s="630"/>
      <c r="LY76" s="630"/>
      <c r="LZ76" s="630"/>
      <c r="MA76" s="630"/>
      <c r="MB76" s="630"/>
      <c r="MC76" s="630"/>
      <c r="MD76" s="630"/>
      <c r="ME76" s="630"/>
      <c r="MF76" s="630"/>
      <c r="MG76" s="630"/>
      <c r="MH76" s="630"/>
      <c r="MI76" s="630"/>
      <c r="MJ76" s="630"/>
      <c r="MK76" s="630"/>
      <c r="ML76" s="630"/>
      <c r="MM76" s="630"/>
      <c r="MN76" s="630"/>
      <c r="MO76" s="630"/>
      <c r="MP76" s="630"/>
      <c r="MQ76" s="630"/>
      <c r="MR76" s="630"/>
      <c r="MS76" s="630"/>
      <c r="MT76" s="630"/>
      <c r="MU76" s="630"/>
      <c r="MV76" s="630"/>
      <c r="MW76" s="630"/>
      <c r="MX76" s="630"/>
      <c r="MY76" s="630"/>
      <c r="MZ76" s="630"/>
      <c r="NA76" s="630"/>
      <c r="NB76" s="630"/>
      <c r="NC76" s="630"/>
      <c r="ND76" s="630"/>
      <c r="NE76" s="630"/>
      <c r="NF76" s="630"/>
      <c r="NG76" s="630"/>
      <c r="NH76" s="630"/>
      <c r="NI76" s="630"/>
      <c r="NJ76" s="630"/>
      <c r="NK76" s="630"/>
      <c r="NL76" s="630"/>
      <c r="NM76" s="630"/>
      <c r="NN76" s="630"/>
      <c r="NO76" s="630"/>
      <c r="NP76" s="630"/>
      <c r="NQ76" s="630"/>
      <c r="NR76" s="630"/>
      <c r="NS76" s="630"/>
      <c r="NT76" s="630"/>
      <c r="NU76" s="630"/>
      <c r="NV76" s="630"/>
      <c r="NW76" s="630"/>
      <c r="NX76" s="630"/>
      <c r="NY76" s="630"/>
      <c r="NZ76" s="630"/>
      <c r="OA76" s="630"/>
      <c r="OB76" s="630"/>
      <c r="OC76" s="630"/>
      <c r="OD76" s="630"/>
      <c r="OE76" s="630"/>
      <c r="OF76" s="630"/>
      <c r="OG76" s="630"/>
      <c r="OH76" s="630"/>
      <c r="OI76" s="630"/>
      <c r="OJ76" s="630"/>
      <c r="OK76" s="630"/>
      <c r="OL76" s="630"/>
      <c r="OM76" s="630"/>
      <c r="ON76" s="630"/>
      <c r="OO76" s="630"/>
      <c r="OP76" s="630"/>
      <c r="OQ76" s="630"/>
      <c r="OR76" s="630"/>
      <c r="OS76" s="630"/>
      <c r="OT76" s="630"/>
      <c r="OU76" s="630"/>
      <c r="OV76" s="630"/>
      <c r="OW76" s="630"/>
      <c r="OX76" s="630"/>
      <c r="OY76" s="630"/>
      <c r="OZ76" s="630"/>
      <c r="PA76" s="630"/>
      <c r="PB76" s="630"/>
      <c r="PC76" s="630"/>
      <c r="PD76" s="630"/>
      <c r="PE76" s="630"/>
      <c r="PF76" s="630"/>
      <c r="PG76" s="630"/>
      <c r="PH76" s="630"/>
      <c r="PI76" s="630"/>
      <c r="PJ76" s="630"/>
      <c r="PK76" s="630"/>
      <c r="PL76" s="630"/>
      <c r="PM76" s="630"/>
      <c r="PN76" s="630"/>
      <c r="PO76" s="630"/>
      <c r="PP76" s="630"/>
      <c r="PQ76" s="630"/>
      <c r="PR76" s="630"/>
      <c r="PS76" s="630"/>
      <c r="PT76" s="630"/>
      <c r="PU76" s="630"/>
      <c r="PV76" s="630"/>
      <c r="PW76" s="630"/>
      <c r="PX76" s="630"/>
      <c r="PY76" s="630"/>
      <c r="PZ76" s="630"/>
      <c r="QA76" s="630"/>
      <c r="QB76" s="630"/>
      <c r="QC76" s="630"/>
      <c r="QD76" s="630"/>
      <c r="QE76" s="630"/>
      <c r="QF76" s="630"/>
      <c r="QG76" s="630"/>
      <c r="QH76" s="630"/>
      <c r="QI76" s="630"/>
      <c r="QJ76" s="630"/>
      <c r="QK76" s="630"/>
      <c r="QL76" s="630"/>
      <c r="QM76" s="630"/>
      <c r="QN76" s="630"/>
      <c r="QO76" s="630"/>
      <c r="QP76" s="630"/>
      <c r="QQ76" s="630"/>
      <c r="QR76" s="630"/>
      <c r="QS76" s="630"/>
      <c r="QT76" s="630"/>
      <c r="QU76" s="630"/>
      <c r="QV76" s="630"/>
      <c r="QW76" s="630"/>
      <c r="QX76" s="630"/>
      <c r="QY76" s="630"/>
      <c r="QZ76" s="630"/>
      <c r="RA76" s="630"/>
      <c r="RB76" s="630"/>
      <c r="RC76" s="630"/>
      <c r="RD76" s="630"/>
      <c r="RE76" s="630"/>
      <c r="RF76" s="630"/>
      <c r="RG76" s="630"/>
      <c r="RH76" s="630"/>
      <c r="RI76" s="630"/>
      <c r="RJ76" s="630"/>
      <c r="RK76" s="630"/>
      <c r="RL76" s="630"/>
      <c r="RM76" s="630"/>
      <c r="RN76" s="630"/>
      <c r="RO76" s="630"/>
      <c r="RP76" s="630"/>
      <c r="RQ76" s="630"/>
      <c r="RR76" s="630"/>
      <c r="RS76" s="630"/>
      <c r="RT76" s="630"/>
      <c r="RU76" s="630"/>
      <c r="RV76" s="630"/>
      <c r="RW76" s="630"/>
      <c r="RX76" s="630"/>
      <c r="RY76" s="630"/>
      <c r="RZ76" s="630"/>
      <c r="SA76" s="630"/>
      <c r="SB76" s="630"/>
      <c r="SC76" s="630"/>
      <c r="SD76" s="630"/>
      <c r="SE76" s="630"/>
      <c r="SF76" s="630"/>
      <c r="SG76" s="630"/>
      <c r="SH76" s="630"/>
      <c r="SI76" s="630"/>
      <c r="SJ76" s="630"/>
      <c r="SK76" s="630"/>
      <c r="SL76" s="630"/>
      <c r="SM76" s="630"/>
      <c r="SN76" s="630"/>
      <c r="SO76" s="630"/>
      <c r="SP76" s="630"/>
      <c r="SQ76" s="630"/>
      <c r="SR76" s="630"/>
      <c r="SS76" s="630"/>
      <c r="ST76" s="630"/>
      <c r="SU76" s="630"/>
      <c r="SV76" s="630"/>
      <c r="SW76" s="630"/>
      <c r="SX76" s="630"/>
      <c r="SY76" s="630"/>
      <c r="SZ76" s="630"/>
      <c r="TA76" s="630"/>
      <c r="TB76" s="630"/>
      <c r="TC76" s="630"/>
      <c r="TD76" s="630"/>
      <c r="TE76" s="630"/>
      <c r="TF76" s="630"/>
      <c r="TG76" s="630"/>
      <c r="TH76" s="630"/>
      <c r="TI76" s="630"/>
      <c r="TJ76" s="630"/>
      <c r="TK76" s="630"/>
      <c r="TL76" s="630"/>
      <c r="TM76" s="630"/>
      <c r="TN76" s="630"/>
      <c r="TO76" s="630"/>
      <c r="TP76" s="630"/>
      <c r="TQ76" s="630"/>
      <c r="TR76" s="630"/>
      <c r="TS76" s="630"/>
      <c r="TT76" s="630"/>
      <c r="TU76" s="630"/>
      <c r="TV76" s="630"/>
      <c r="TW76" s="630"/>
      <c r="TX76" s="630"/>
      <c r="TY76" s="630"/>
      <c r="TZ76" s="630"/>
      <c r="UA76" s="630"/>
      <c r="UB76" s="630"/>
      <c r="UC76" s="630"/>
      <c r="UD76" s="630"/>
      <c r="UE76" s="630"/>
      <c r="UF76" s="630"/>
      <c r="UG76" s="630"/>
      <c r="UH76" s="630"/>
      <c r="UI76" s="630"/>
      <c r="UJ76" s="630"/>
      <c r="UK76" s="630"/>
      <c r="UL76" s="630"/>
      <c r="UM76" s="630"/>
      <c r="UN76" s="630"/>
      <c r="UO76" s="630"/>
      <c r="UP76" s="630"/>
      <c r="UQ76" s="630"/>
      <c r="UR76" s="630"/>
      <c r="US76" s="630"/>
      <c r="UT76" s="630"/>
      <c r="UU76" s="630"/>
      <c r="UV76" s="630"/>
      <c r="UW76" s="630"/>
      <c r="UX76" s="630"/>
      <c r="UY76" s="630"/>
      <c r="UZ76" s="630"/>
      <c r="VA76" s="630"/>
      <c r="VB76" s="630"/>
      <c r="VC76" s="630"/>
      <c r="VD76" s="630"/>
      <c r="VE76" s="630"/>
      <c r="VF76" s="630"/>
      <c r="VG76" s="630"/>
      <c r="VH76" s="630"/>
      <c r="VI76" s="630"/>
      <c r="VJ76" s="630"/>
      <c r="VK76" s="630"/>
      <c r="VL76" s="630"/>
      <c r="VM76" s="630"/>
      <c r="VN76" s="630"/>
      <c r="VO76" s="630"/>
      <c r="VP76" s="630"/>
      <c r="VQ76" s="630"/>
      <c r="VR76" s="630"/>
      <c r="VS76" s="630"/>
      <c r="VT76" s="630"/>
      <c r="VU76" s="630"/>
      <c r="VV76" s="630"/>
      <c r="VW76" s="630"/>
      <c r="VX76" s="630"/>
      <c r="VY76" s="630"/>
      <c r="VZ76" s="630"/>
      <c r="WA76" s="630"/>
      <c r="WB76" s="630"/>
      <c r="WC76" s="630"/>
      <c r="WD76" s="630"/>
      <c r="WE76" s="630"/>
      <c r="WF76" s="630"/>
      <c r="WG76" s="630"/>
      <c r="WH76" s="630"/>
      <c r="WI76" s="630"/>
      <c r="WJ76" s="630"/>
      <c r="WK76" s="630"/>
      <c r="WL76" s="630"/>
      <c r="WM76" s="630"/>
      <c r="WN76" s="630"/>
      <c r="WO76" s="630"/>
      <c r="WP76" s="630"/>
      <c r="WQ76" s="630"/>
      <c r="WR76" s="630"/>
      <c r="WS76" s="630"/>
      <c r="WT76" s="630"/>
      <c r="WU76" s="630"/>
      <c r="WV76" s="630"/>
      <c r="WW76" s="630"/>
      <c r="WX76" s="630"/>
      <c r="WY76" s="630"/>
      <c r="WZ76" s="630"/>
      <c r="XA76" s="630"/>
      <c r="XB76" s="630"/>
      <c r="XC76" s="630"/>
      <c r="XD76" s="630"/>
      <c r="XE76" s="630"/>
      <c r="XF76" s="630"/>
      <c r="XG76" s="630"/>
      <c r="XH76" s="630"/>
      <c r="XI76" s="630"/>
      <c r="XJ76" s="630"/>
      <c r="XK76" s="630"/>
      <c r="XL76" s="630"/>
      <c r="XM76" s="630"/>
      <c r="XN76" s="630"/>
      <c r="XO76" s="630"/>
      <c r="XP76" s="630"/>
      <c r="XQ76" s="630"/>
      <c r="XR76" s="630"/>
      <c r="XS76" s="630"/>
      <c r="XT76" s="630"/>
      <c r="XU76" s="630"/>
      <c r="XV76" s="630"/>
      <c r="XW76" s="630"/>
      <c r="XX76" s="630"/>
      <c r="XY76" s="630"/>
      <c r="XZ76" s="630"/>
      <c r="YA76" s="630"/>
      <c r="YB76" s="630"/>
      <c r="YC76" s="630"/>
      <c r="YD76" s="630"/>
      <c r="YE76" s="630"/>
      <c r="YF76" s="630"/>
      <c r="YG76" s="630"/>
      <c r="YH76" s="630"/>
      <c r="YI76" s="630"/>
      <c r="YJ76" s="630"/>
      <c r="YK76" s="630"/>
      <c r="YL76" s="630"/>
      <c r="YM76" s="630"/>
      <c r="YN76" s="630"/>
      <c r="YO76" s="630"/>
      <c r="YP76" s="630"/>
      <c r="YQ76" s="630"/>
      <c r="YR76" s="630"/>
      <c r="YS76" s="630"/>
      <c r="YT76" s="630"/>
      <c r="YU76" s="630"/>
      <c r="YV76" s="630"/>
      <c r="YW76" s="630"/>
      <c r="YX76" s="630"/>
      <c r="YY76" s="630"/>
      <c r="YZ76" s="630"/>
      <c r="ZA76" s="630"/>
      <c r="ZB76" s="630"/>
      <c r="ZC76" s="630"/>
      <c r="ZD76" s="630"/>
      <c r="ZE76" s="630"/>
      <c r="ZF76" s="630"/>
      <c r="ZG76" s="630"/>
      <c r="ZH76" s="630"/>
      <c r="ZI76" s="630"/>
      <c r="ZJ76" s="630"/>
      <c r="ZK76" s="630"/>
      <c r="ZL76" s="630"/>
      <c r="ZM76" s="630"/>
      <c r="ZN76" s="630"/>
      <c r="ZO76" s="630"/>
      <c r="ZP76" s="630"/>
      <c r="ZQ76" s="630"/>
      <c r="ZR76" s="630"/>
      <c r="ZS76" s="630"/>
      <c r="ZT76" s="630"/>
      <c r="ZU76" s="630"/>
      <c r="ZV76" s="630"/>
      <c r="ZW76" s="630"/>
      <c r="ZX76" s="630"/>
      <c r="ZY76" s="630"/>
      <c r="ZZ76" s="630"/>
      <c r="AAA76" s="630"/>
      <c r="AAB76" s="630"/>
      <c r="AAC76" s="630"/>
      <c r="AAD76" s="630"/>
      <c r="AAE76" s="630"/>
      <c r="AAF76" s="630"/>
      <c r="AAG76" s="630"/>
      <c r="AAH76" s="630"/>
      <c r="AAI76" s="630"/>
      <c r="AAJ76" s="630"/>
      <c r="AAK76" s="630"/>
      <c r="AAL76" s="630"/>
      <c r="AAM76" s="630"/>
      <c r="AAN76" s="630"/>
      <c r="AAO76" s="630"/>
      <c r="AAP76" s="630"/>
      <c r="AAQ76" s="630"/>
      <c r="AAR76" s="630"/>
      <c r="AAS76" s="630"/>
      <c r="AAT76" s="630"/>
      <c r="AAU76" s="630"/>
      <c r="AAV76" s="630"/>
      <c r="AAW76" s="630"/>
      <c r="AAX76" s="630"/>
      <c r="AAY76" s="630"/>
      <c r="AAZ76" s="630"/>
      <c r="ABA76" s="630"/>
      <c r="ABB76" s="630"/>
      <c r="ABC76" s="630"/>
      <c r="ABD76" s="630"/>
      <c r="ABE76" s="630"/>
      <c r="ABF76" s="630"/>
      <c r="ABG76" s="630"/>
      <c r="ABH76" s="630"/>
      <c r="ABI76" s="630"/>
      <c r="ABJ76" s="630"/>
      <c r="ABK76" s="630"/>
      <c r="ABL76" s="630"/>
      <c r="ABM76" s="630"/>
      <c r="ABN76" s="630"/>
      <c r="ABO76" s="630"/>
      <c r="ABP76" s="630"/>
      <c r="ABQ76" s="630"/>
      <c r="ABR76" s="630"/>
      <c r="ABS76" s="630"/>
      <c r="ABT76" s="630"/>
      <c r="ABU76" s="630"/>
      <c r="ABV76" s="630"/>
      <c r="ABW76" s="630"/>
      <c r="ABX76" s="630"/>
      <c r="ABY76" s="630"/>
      <c r="ABZ76" s="630"/>
      <c r="ACA76" s="630"/>
      <c r="ACB76" s="630"/>
      <c r="ACC76" s="630"/>
      <c r="ACD76" s="630"/>
      <c r="ACE76" s="630"/>
      <c r="ACF76" s="630"/>
      <c r="ACG76" s="630"/>
      <c r="ACH76" s="630"/>
      <c r="ACI76" s="630"/>
      <c r="ACJ76" s="630"/>
      <c r="ACK76" s="630"/>
      <c r="ACL76" s="630"/>
      <c r="ACM76" s="630"/>
      <c r="ACN76" s="630"/>
      <c r="ACO76" s="630"/>
      <c r="ACP76" s="630"/>
      <c r="ACQ76" s="630"/>
      <c r="ACR76" s="630"/>
      <c r="ACS76" s="630"/>
      <c r="ACT76" s="630"/>
      <c r="ACU76" s="630"/>
      <c r="ACV76" s="630"/>
      <c r="ACW76" s="630"/>
      <c r="ACX76" s="630"/>
      <c r="ACY76" s="630"/>
      <c r="ACZ76" s="630"/>
      <c r="ADA76" s="630"/>
      <c r="ADB76" s="630"/>
      <c r="ADC76" s="630"/>
      <c r="ADD76" s="630"/>
      <c r="ADE76" s="630"/>
      <c r="ADF76" s="630"/>
      <c r="ADG76" s="630"/>
      <c r="ADH76" s="630"/>
      <c r="ADI76" s="630"/>
      <c r="ADJ76" s="630"/>
      <c r="ADK76" s="630"/>
      <c r="ADL76" s="630"/>
      <c r="ADM76" s="630"/>
      <c r="ADN76" s="630"/>
      <c r="ADO76" s="630"/>
      <c r="ADP76" s="630"/>
      <c r="ADQ76" s="630"/>
      <c r="ADR76" s="630"/>
      <c r="ADS76" s="630"/>
      <c r="ADT76" s="630"/>
      <c r="ADU76" s="630"/>
      <c r="ADV76" s="630"/>
      <c r="ADW76" s="630"/>
      <c r="ADX76" s="630"/>
      <c r="ADY76" s="630"/>
      <c r="ADZ76" s="630"/>
      <c r="AEA76" s="630"/>
      <c r="AEB76" s="630"/>
      <c r="AEC76" s="630"/>
      <c r="AED76" s="630"/>
      <c r="AEE76" s="630"/>
      <c r="AEF76" s="630"/>
      <c r="AEG76" s="630"/>
      <c r="AEH76" s="630"/>
      <c r="AEI76" s="630"/>
      <c r="AEJ76" s="630"/>
      <c r="AEK76" s="630"/>
      <c r="AEL76" s="630"/>
      <c r="AEM76" s="630"/>
      <c r="AEN76" s="630"/>
      <c r="AEO76" s="630"/>
      <c r="AEP76" s="630"/>
      <c r="AEQ76" s="630"/>
      <c r="AER76" s="630"/>
      <c r="AES76" s="630"/>
      <c r="AET76" s="630"/>
      <c r="AEU76" s="630"/>
      <c r="AEV76" s="630"/>
      <c r="AEW76" s="630"/>
      <c r="AEX76" s="630"/>
      <c r="AEY76" s="630"/>
      <c r="AEZ76" s="630"/>
      <c r="AFA76" s="630"/>
      <c r="AFB76" s="630"/>
      <c r="AFC76" s="630"/>
      <c r="AFD76" s="630"/>
      <c r="AFE76" s="630"/>
      <c r="AFF76" s="630"/>
      <c r="AFG76" s="630"/>
      <c r="AFH76" s="630"/>
      <c r="AFI76" s="630"/>
      <c r="AFJ76" s="630"/>
      <c r="AFK76" s="630"/>
      <c r="AFL76" s="630"/>
      <c r="AFM76" s="630"/>
      <c r="AFN76" s="630"/>
      <c r="AFO76" s="630"/>
      <c r="AFP76" s="630"/>
      <c r="AFQ76" s="630"/>
      <c r="AFR76" s="630"/>
      <c r="AFS76" s="630"/>
      <c r="AFT76" s="630"/>
      <c r="AFU76" s="630"/>
      <c r="AFV76" s="630"/>
      <c r="AFW76" s="630"/>
      <c r="AFX76" s="630"/>
      <c r="AFY76" s="630"/>
      <c r="AFZ76" s="630"/>
      <c r="AGA76" s="630"/>
      <c r="AGB76" s="630"/>
      <c r="AGC76" s="630"/>
      <c r="AGD76" s="630"/>
      <c r="AGE76" s="630"/>
      <c r="AGF76" s="630"/>
      <c r="AGG76" s="630"/>
      <c r="AGH76" s="630"/>
      <c r="AGI76" s="630"/>
      <c r="AGJ76" s="630"/>
      <c r="AGK76" s="630"/>
      <c r="AGL76" s="630"/>
      <c r="AGM76" s="630"/>
      <c r="AGN76" s="630"/>
      <c r="AGO76" s="630"/>
      <c r="AGP76" s="630"/>
      <c r="AGQ76" s="630"/>
      <c r="AGR76" s="630"/>
      <c r="AGS76" s="630"/>
      <c r="AGT76" s="630"/>
      <c r="AGU76" s="630"/>
      <c r="AGV76" s="630"/>
      <c r="AGW76" s="630"/>
      <c r="AGX76" s="630"/>
      <c r="AGY76" s="630"/>
      <c r="AGZ76" s="630"/>
      <c r="AHA76" s="630"/>
      <c r="AHB76" s="630"/>
      <c r="AHC76" s="630"/>
      <c r="AHD76" s="630"/>
      <c r="AHE76" s="630"/>
      <c r="AHF76" s="630"/>
      <c r="AHG76" s="630"/>
      <c r="AHH76" s="630"/>
      <c r="AHI76" s="630"/>
      <c r="AHJ76" s="630"/>
      <c r="AHK76" s="630"/>
      <c r="AHL76" s="630"/>
      <c r="AHM76" s="630"/>
      <c r="AHN76" s="630"/>
      <c r="AHO76" s="630"/>
      <c r="AHP76" s="630"/>
      <c r="AHQ76" s="630"/>
      <c r="AHR76" s="630"/>
      <c r="AHS76" s="630"/>
      <c r="AHT76" s="630"/>
      <c r="AHU76" s="630"/>
      <c r="AHV76" s="630"/>
      <c r="AHW76" s="630"/>
      <c r="AHX76" s="630"/>
      <c r="AHY76" s="630"/>
      <c r="AHZ76" s="630"/>
      <c r="AIA76" s="630"/>
      <c r="AIB76" s="630"/>
      <c r="AIC76" s="630"/>
      <c r="AID76" s="630"/>
      <c r="AIE76" s="630"/>
      <c r="AIF76" s="630"/>
      <c r="AIG76" s="630"/>
      <c r="AIH76" s="630"/>
      <c r="AII76" s="630"/>
      <c r="AIJ76" s="630"/>
      <c r="AIK76" s="630"/>
      <c r="AIL76" s="630"/>
      <c r="AIM76" s="630"/>
      <c r="AIN76" s="630"/>
      <c r="AIO76" s="630"/>
      <c r="AIP76" s="630"/>
      <c r="AIQ76" s="630"/>
      <c r="AIR76" s="630"/>
      <c r="AIS76" s="630"/>
      <c r="AIT76" s="630"/>
      <c r="AIU76" s="630"/>
      <c r="AIV76" s="630"/>
      <c r="AIW76" s="630"/>
      <c r="AIX76" s="630"/>
      <c r="AIY76" s="630"/>
      <c r="AIZ76" s="630"/>
      <c r="AJA76" s="630"/>
      <c r="AJB76" s="630"/>
      <c r="AJC76" s="630"/>
      <c r="AJD76" s="630"/>
      <c r="AJE76" s="630"/>
      <c r="AJF76" s="630"/>
      <c r="AJG76" s="630"/>
      <c r="AJH76" s="630"/>
      <c r="AJI76" s="630"/>
      <c r="AJJ76" s="630"/>
      <c r="AJK76" s="630"/>
      <c r="AJL76" s="630"/>
      <c r="AJM76" s="630"/>
      <c r="AJN76" s="630"/>
      <c r="AJO76" s="630"/>
      <c r="AJP76" s="630"/>
      <c r="AJQ76" s="630"/>
      <c r="AJR76" s="630"/>
      <c r="AJS76" s="630"/>
      <c r="AJT76" s="630"/>
      <c r="AJU76" s="630"/>
      <c r="AJV76" s="630"/>
      <c r="AJW76" s="630"/>
      <c r="AJX76" s="630"/>
      <c r="AJY76" s="630"/>
      <c r="AJZ76" s="630"/>
      <c r="AKA76" s="630"/>
      <c r="AKB76" s="630"/>
      <c r="AKC76" s="630"/>
      <c r="AKD76" s="630"/>
      <c r="AKE76" s="630"/>
      <c r="AKF76" s="630"/>
      <c r="AKG76" s="630"/>
      <c r="AKH76" s="630"/>
      <c r="AKI76" s="630"/>
      <c r="AKJ76" s="630"/>
      <c r="AKK76" s="630"/>
      <c r="AKL76" s="630"/>
      <c r="AKM76" s="630"/>
      <c r="AKN76" s="630"/>
      <c r="AKO76" s="630"/>
      <c r="AKP76" s="630"/>
      <c r="AKQ76" s="630"/>
      <c r="AKR76" s="630"/>
      <c r="AKS76" s="630"/>
      <c r="AKT76" s="630"/>
      <c r="AKU76" s="630"/>
      <c r="AKV76" s="630"/>
      <c r="AKW76" s="630"/>
      <c r="AKX76" s="630"/>
      <c r="AKY76" s="630"/>
      <c r="AKZ76" s="630"/>
      <c r="ALA76" s="630"/>
      <c r="ALB76" s="630"/>
      <c r="ALC76" s="630"/>
      <c r="ALD76" s="630"/>
      <c r="ALE76" s="630"/>
      <c r="ALF76" s="630"/>
      <c r="ALG76" s="630"/>
      <c r="ALH76" s="630"/>
      <c r="ALI76" s="630"/>
      <c r="ALJ76" s="630"/>
      <c r="ALK76" s="630"/>
      <c r="ALL76" s="630"/>
      <c r="ALM76" s="630"/>
      <c r="ALN76" s="630"/>
      <c r="ALO76" s="630"/>
    </row>
    <row r="77" s="634" customFormat="true" ht="15.75" hidden="true" customHeight="false" outlineLevel="0" collapsed="false">
      <c r="A77" s="630"/>
      <c r="B77" s="635"/>
      <c r="C77" s="632"/>
      <c r="D77" s="632"/>
      <c r="E77" s="632"/>
      <c r="F77" s="633" t="n">
        <v>0</v>
      </c>
      <c r="G77" s="633" t="n">
        <v>0</v>
      </c>
      <c r="H77" s="633" t="n">
        <v>0</v>
      </c>
      <c r="I77" s="633" t="n">
        <v>0</v>
      </c>
      <c r="J77" s="632"/>
      <c r="K77" s="632"/>
      <c r="L77" s="632"/>
      <c r="M77" s="632"/>
      <c r="N77" s="633" t="n">
        <v>0</v>
      </c>
      <c r="O77" s="633" t="n">
        <v>0</v>
      </c>
      <c r="P77" s="633" t="n">
        <v>0</v>
      </c>
      <c r="Q77" s="633" t="n">
        <v>0</v>
      </c>
      <c r="R77" s="632"/>
      <c r="S77" s="632"/>
      <c r="T77" s="632"/>
      <c r="U77" s="633" t="n">
        <v>0</v>
      </c>
      <c r="V77" s="633" t="n">
        <v>0</v>
      </c>
      <c r="W77" s="633" t="n">
        <v>0</v>
      </c>
      <c r="X77" s="633" t="n">
        <v>0</v>
      </c>
      <c r="Y77" s="633" t="n">
        <v>0</v>
      </c>
      <c r="Z77" s="633" t="n">
        <v>0</v>
      </c>
      <c r="AA77" s="633" t="n">
        <v>0</v>
      </c>
      <c r="AB77" s="633" t="n">
        <v>0</v>
      </c>
      <c r="AC77" s="633" t="n">
        <v>0</v>
      </c>
      <c r="AD77" s="633" t="n">
        <v>0</v>
      </c>
      <c r="AE77" s="633" t="n">
        <v>0</v>
      </c>
      <c r="AF77" s="633" t="n">
        <v>0</v>
      </c>
      <c r="AG77" s="633" t="n">
        <v>0</v>
      </c>
      <c r="AH77" s="633" t="n">
        <v>0</v>
      </c>
      <c r="AI77" s="633" t="n">
        <v>0</v>
      </c>
      <c r="AJ77" s="633" t="n">
        <v>0</v>
      </c>
      <c r="AK77" s="633" t="n">
        <v>0</v>
      </c>
      <c r="AL77" s="633" t="n">
        <v>0</v>
      </c>
      <c r="AM77" s="633" t="n">
        <v>0</v>
      </c>
      <c r="AN77" s="633" t="n">
        <v>0</v>
      </c>
      <c r="AO77" s="630"/>
      <c r="AP77" s="630"/>
      <c r="AQ77" s="630"/>
      <c r="AR77" s="630"/>
      <c r="AS77" s="630"/>
      <c r="AT77" s="630"/>
      <c r="AU77" s="630"/>
      <c r="AV77" s="630"/>
      <c r="AW77" s="630"/>
      <c r="AX77" s="630"/>
      <c r="AY77" s="630"/>
      <c r="AZ77" s="630"/>
      <c r="BA77" s="630"/>
      <c r="BB77" s="630"/>
      <c r="BC77" s="630"/>
      <c r="BD77" s="630"/>
      <c r="BE77" s="630"/>
      <c r="BF77" s="630"/>
      <c r="BG77" s="630"/>
      <c r="BH77" s="630"/>
      <c r="BI77" s="630"/>
      <c r="BJ77" s="630"/>
      <c r="BK77" s="630"/>
      <c r="BL77" s="630"/>
      <c r="BM77" s="630"/>
      <c r="BN77" s="630"/>
      <c r="BO77" s="630"/>
      <c r="BP77" s="630"/>
      <c r="BQ77" s="630"/>
      <c r="BR77" s="630"/>
      <c r="BS77" s="630"/>
      <c r="BT77" s="630"/>
      <c r="BU77" s="630"/>
      <c r="BV77" s="630"/>
      <c r="BW77" s="630"/>
      <c r="BX77" s="630"/>
      <c r="BY77" s="630"/>
      <c r="BZ77" s="630"/>
      <c r="CA77" s="630"/>
      <c r="CB77" s="630"/>
      <c r="CC77" s="630"/>
      <c r="CD77" s="630"/>
      <c r="CE77" s="630"/>
      <c r="CF77" s="630"/>
      <c r="CG77" s="630"/>
      <c r="CH77" s="630"/>
      <c r="CI77" s="630"/>
      <c r="CJ77" s="630"/>
      <c r="CK77" s="630"/>
      <c r="CL77" s="630"/>
      <c r="CM77" s="630"/>
      <c r="CN77" s="630"/>
      <c r="CO77" s="630"/>
      <c r="CP77" s="630"/>
      <c r="CQ77" s="630"/>
      <c r="CR77" s="630"/>
      <c r="CS77" s="630"/>
      <c r="CT77" s="630"/>
      <c r="CU77" s="630"/>
      <c r="CV77" s="630"/>
      <c r="CW77" s="630"/>
      <c r="CX77" s="630"/>
      <c r="CY77" s="630"/>
      <c r="CZ77" s="630"/>
      <c r="DA77" s="630"/>
      <c r="DB77" s="630"/>
      <c r="DC77" s="630"/>
      <c r="DD77" s="630"/>
      <c r="DE77" s="630"/>
      <c r="DF77" s="630"/>
      <c r="DG77" s="630"/>
      <c r="DH77" s="630"/>
      <c r="DI77" s="630"/>
      <c r="DJ77" s="630"/>
      <c r="DK77" s="630"/>
      <c r="DL77" s="630"/>
      <c r="DM77" s="630"/>
      <c r="DN77" s="630"/>
      <c r="DO77" s="630"/>
      <c r="DP77" s="630"/>
      <c r="DQ77" s="630"/>
      <c r="DR77" s="630"/>
      <c r="DS77" s="630"/>
      <c r="DT77" s="630"/>
      <c r="DU77" s="630"/>
      <c r="DV77" s="630"/>
      <c r="DW77" s="630"/>
      <c r="DX77" s="630"/>
      <c r="DY77" s="630"/>
      <c r="DZ77" s="630"/>
      <c r="EA77" s="630"/>
      <c r="EB77" s="630"/>
      <c r="EC77" s="630"/>
      <c r="ED77" s="630"/>
      <c r="EE77" s="630"/>
      <c r="EF77" s="630"/>
      <c r="EG77" s="630"/>
      <c r="EH77" s="630"/>
      <c r="EI77" s="630"/>
      <c r="EJ77" s="630"/>
      <c r="EK77" s="630"/>
      <c r="EL77" s="630"/>
      <c r="EM77" s="630"/>
      <c r="EN77" s="630"/>
      <c r="EO77" s="630"/>
      <c r="EP77" s="630"/>
      <c r="EQ77" s="630"/>
      <c r="ER77" s="630"/>
      <c r="ES77" s="630"/>
      <c r="ET77" s="630"/>
      <c r="EU77" s="630"/>
      <c r="EV77" s="630"/>
      <c r="EW77" s="630"/>
      <c r="EX77" s="630"/>
      <c r="EY77" s="630"/>
      <c r="EZ77" s="630"/>
      <c r="FA77" s="630"/>
      <c r="FB77" s="630"/>
      <c r="FC77" s="630"/>
      <c r="FD77" s="630"/>
      <c r="FE77" s="630"/>
      <c r="FF77" s="630"/>
      <c r="FG77" s="630"/>
      <c r="FH77" s="630"/>
      <c r="FI77" s="630"/>
      <c r="FJ77" s="630"/>
      <c r="FK77" s="630"/>
      <c r="FL77" s="630"/>
      <c r="FM77" s="630"/>
      <c r="FN77" s="630"/>
      <c r="FO77" s="630"/>
      <c r="FP77" s="630"/>
      <c r="FQ77" s="630"/>
      <c r="FR77" s="630"/>
      <c r="FS77" s="630"/>
      <c r="FT77" s="630"/>
      <c r="FU77" s="630"/>
      <c r="FV77" s="630"/>
      <c r="FW77" s="630"/>
      <c r="FX77" s="630"/>
      <c r="FY77" s="630"/>
      <c r="FZ77" s="630"/>
      <c r="GA77" s="630"/>
      <c r="GB77" s="630"/>
      <c r="GC77" s="630"/>
      <c r="GD77" s="630"/>
      <c r="GE77" s="630"/>
      <c r="GF77" s="630"/>
      <c r="GG77" s="630"/>
      <c r="GH77" s="630"/>
      <c r="GI77" s="630"/>
      <c r="GJ77" s="630"/>
      <c r="GK77" s="630"/>
      <c r="GL77" s="630"/>
      <c r="GM77" s="630"/>
      <c r="GN77" s="630"/>
      <c r="GO77" s="630"/>
      <c r="GP77" s="630"/>
      <c r="GQ77" s="630"/>
      <c r="GR77" s="630"/>
      <c r="GS77" s="630"/>
      <c r="GT77" s="630"/>
      <c r="GU77" s="630"/>
      <c r="GV77" s="630"/>
      <c r="GW77" s="630"/>
      <c r="GX77" s="630"/>
      <c r="GY77" s="630"/>
      <c r="GZ77" s="630"/>
      <c r="HA77" s="630"/>
      <c r="HB77" s="630"/>
      <c r="HC77" s="630"/>
      <c r="HD77" s="630"/>
      <c r="HE77" s="630"/>
      <c r="HF77" s="630"/>
      <c r="HG77" s="630"/>
      <c r="HH77" s="630"/>
      <c r="HI77" s="630"/>
      <c r="HJ77" s="630"/>
      <c r="HK77" s="630"/>
      <c r="HL77" s="630"/>
      <c r="HM77" s="630"/>
      <c r="HN77" s="630"/>
      <c r="HO77" s="630"/>
      <c r="HP77" s="630"/>
      <c r="HQ77" s="630"/>
      <c r="HR77" s="630"/>
      <c r="HS77" s="630"/>
      <c r="HT77" s="630"/>
      <c r="HU77" s="630"/>
      <c r="HV77" s="630"/>
      <c r="HW77" s="630"/>
      <c r="HX77" s="630"/>
      <c r="HY77" s="630"/>
      <c r="HZ77" s="630"/>
      <c r="IA77" s="630"/>
      <c r="IB77" s="630"/>
      <c r="IC77" s="630"/>
      <c r="ID77" s="630"/>
      <c r="IE77" s="630"/>
      <c r="IF77" s="630"/>
      <c r="IG77" s="630"/>
      <c r="IH77" s="630"/>
      <c r="II77" s="630"/>
      <c r="IJ77" s="630"/>
      <c r="IK77" s="630"/>
      <c r="IL77" s="630"/>
      <c r="IM77" s="630"/>
      <c r="IN77" s="630"/>
      <c r="IO77" s="630"/>
      <c r="IP77" s="630"/>
      <c r="IQ77" s="630"/>
      <c r="IR77" s="630"/>
      <c r="IS77" s="630"/>
      <c r="IT77" s="630"/>
      <c r="IU77" s="630"/>
      <c r="IV77" s="630"/>
      <c r="IW77" s="630"/>
      <c r="IX77" s="630"/>
      <c r="IY77" s="630"/>
      <c r="IZ77" s="630"/>
      <c r="JA77" s="630"/>
      <c r="JB77" s="630"/>
      <c r="JC77" s="630"/>
      <c r="JD77" s="630"/>
      <c r="JE77" s="630"/>
      <c r="JF77" s="630"/>
      <c r="JG77" s="630"/>
      <c r="JH77" s="630"/>
      <c r="JI77" s="630"/>
      <c r="JJ77" s="630"/>
      <c r="JK77" s="630"/>
      <c r="JL77" s="630"/>
      <c r="JM77" s="630"/>
      <c r="JN77" s="630"/>
      <c r="JO77" s="630"/>
      <c r="JP77" s="630"/>
      <c r="JQ77" s="630"/>
      <c r="JR77" s="630"/>
      <c r="JS77" s="630"/>
      <c r="JT77" s="630"/>
      <c r="JU77" s="630"/>
      <c r="JV77" s="630"/>
      <c r="JW77" s="630"/>
      <c r="JX77" s="630"/>
      <c r="JY77" s="630"/>
      <c r="JZ77" s="630"/>
      <c r="KA77" s="630"/>
      <c r="KB77" s="630"/>
      <c r="KC77" s="630"/>
      <c r="KD77" s="630"/>
      <c r="KE77" s="630"/>
      <c r="KF77" s="630"/>
      <c r="KG77" s="630"/>
      <c r="KH77" s="630"/>
      <c r="KI77" s="630"/>
      <c r="KJ77" s="630"/>
      <c r="KK77" s="630"/>
      <c r="KL77" s="630"/>
      <c r="KM77" s="630"/>
      <c r="KN77" s="630"/>
      <c r="KO77" s="630"/>
      <c r="KP77" s="630"/>
      <c r="KQ77" s="630"/>
      <c r="KR77" s="630"/>
      <c r="KS77" s="630"/>
      <c r="KT77" s="630"/>
      <c r="KU77" s="630"/>
      <c r="KV77" s="630"/>
      <c r="KW77" s="630"/>
      <c r="KX77" s="630"/>
      <c r="KY77" s="630"/>
      <c r="KZ77" s="630"/>
      <c r="LA77" s="630"/>
      <c r="LB77" s="630"/>
      <c r="LC77" s="630"/>
      <c r="LD77" s="630"/>
      <c r="LE77" s="630"/>
      <c r="LF77" s="630"/>
      <c r="LG77" s="630"/>
      <c r="LH77" s="630"/>
      <c r="LI77" s="630"/>
      <c r="LJ77" s="630"/>
      <c r="LK77" s="630"/>
      <c r="LL77" s="630"/>
      <c r="LM77" s="630"/>
      <c r="LN77" s="630"/>
      <c r="LO77" s="630"/>
      <c r="LP77" s="630"/>
      <c r="LQ77" s="630"/>
      <c r="LR77" s="630"/>
      <c r="LS77" s="630"/>
      <c r="LT77" s="630"/>
      <c r="LU77" s="630"/>
      <c r="LV77" s="630"/>
      <c r="LW77" s="630"/>
      <c r="LX77" s="630"/>
      <c r="LY77" s="630"/>
      <c r="LZ77" s="630"/>
      <c r="MA77" s="630"/>
      <c r="MB77" s="630"/>
      <c r="MC77" s="630"/>
      <c r="MD77" s="630"/>
      <c r="ME77" s="630"/>
      <c r="MF77" s="630"/>
      <c r="MG77" s="630"/>
      <c r="MH77" s="630"/>
      <c r="MI77" s="630"/>
      <c r="MJ77" s="630"/>
      <c r="MK77" s="630"/>
      <c r="ML77" s="630"/>
      <c r="MM77" s="630"/>
      <c r="MN77" s="630"/>
      <c r="MO77" s="630"/>
      <c r="MP77" s="630"/>
      <c r="MQ77" s="630"/>
      <c r="MR77" s="630"/>
      <c r="MS77" s="630"/>
      <c r="MT77" s="630"/>
      <c r="MU77" s="630"/>
      <c r="MV77" s="630"/>
      <c r="MW77" s="630"/>
      <c r="MX77" s="630"/>
      <c r="MY77" s="630"/>
      <c r="MZ77" s="630"/>
      <c r="NA77" s="630"/>
      <c r="NB77" s="630"/>
      <c r="NC77" s="630"/>
      <c r="ND77" s="630"/>
      <c r="NE77" s="630"/>
      <c r="NF77" s="630"/>
      <c r="NG77" s="630"/>
      <c r="NH77" s="630"/>
      <c r="NI77" s="630"/>
      <c r="NJ77" s="630"/>
      <c r="NK77" s="630"/>
      <c r="NL77" s="630"/>
      <c r="NM77" s="630"/>
      <c r="NN77" s="630"/>
      <c r="NO77" s="630"/>
      <c r="NP77" s="630"/>
      <c r="NQ77" s="630"/>
      <c r="NR77" s="630"/>
      <c r="NS77" s="630"/>
      <c r="NT77" s="630"/>
      <c r="NU77" s="630"/>
      <c r="NV77" s="630"/>
      <c r="NW77" s="630"/>
      <c r="NX77" s="630"/>
      <c r="NY77" s="630"/>
      <c r="NZ77" s="630"/>
      <c r="OA77" s="630"/>
      <c r="OB77" s="630"/>
      <c r="OC77" s="630"/>
      <c r="OD77" s="630"/>
      <c r="OE77" s="630"/>
      <c r="OF77" s="630"/>
      <c r="OG77" s="630"/>
      <c r="OH77" s="630"/>
      <c r="OI77" s="630"/>
      <c r="OJ77" s="630"/>
      <c r="OK77" s="630"/>
      <c r="OL77" s="630"/>
      <c r="OM77" s="630"/>
      <c r="ON77" s="630"/>
      <c r="OO77" s="630"/>
      <c r="OP77" s="630"/>
      <c r="OQ77" s="630"/>
      <c r="OR77" s="630"/>
      <c r="OS77" s="630"/>
      <c r="OT77" s="630"/>
      <c r="OU77" s="630"/>
      <c r="OV77" s="630"/>
      <c r="OW77" s="630"/>
      <c r="OX77" s="630"/>
      <c r="OY77" s="630"/>
      <c r="OZ77" s="630"/>
      <c r="PA77" s="630"/>
      <c r="PB77" s="630"/>
      <c r="PC77" s="630"/>
      <c r="PD77" s="630"/>
      <c r="PE77" s="630"/>
      <c r="PF77" s="630"/>
      <c r="PG77" s="630"/>
      <c r="PH77" s="630"/>
      <c r="PI77" s="630"/>
      <c r="PJ77" s="630"/>
      <c r="PK77" s="630"/>
      <c r="PL77" s="630"/>
      <c r="PM77" s="630"/>
      <c r="PN77" s="630"/>
      <c r="PO77" s="630"/>
      <c r="PP77" s="630"/>
      <c r="PQ77" s="630"/>
      <c r="PR77" s="630"/>
      <c r="PS77" s="630"/>
      <c r="PT77" s="630"/>
      <c r="PU77" s="630"/>
      <c r="PV77" s="630"/>
      <c r="PW77" s="630"/>
      <c r="PX77" s="630"/>
      <c r="PY77" s="630"/>
      <c r="PZ77" s="630"/>
      <c r="QA77" s="630"/>
      <c r="QB77" s="630"/>
      <c r="QC77" s="630"/>
      <c r="QD77" s="630"/>
      <c r="QE77" s="630"/>
      <c r="QF77" s="630"/>
      <c r="QG77" s="630"/>
      <c r="QH77" s="630"/>
      <c r="QI77" s="630"/>
      <c r="QJ77" s="630"/>
      <c r="QK77" s="630"/>
      <c r="QL77" s="630"/>
      <c r="QM77" s="630"/>
      <c r="QN77" s="630"/>
      <c r="QO77" s="630"/>
      <c r="QP77" s="630"/>
      <c r="QQ77" s="630"/>
      <c r="QR77" s="630"/>
      <c r="QS77" s="630"/>
      <c r="QT77" s="630"/>
      <c r="QU77" s="630"/>
      <c r="QV77" s="630"/>
      <c r="QW77" s="630"/>
      <c r="QX77" s="630"/>
      <c r="QY77" s="630"/>
      <c r="QZ77" s="630"/>
      <c r="RA77" s="630"/>
      <c r="RB77" s="630"/>
      <c r="RC77" s="630"/>
      <c r="RD77" s="630"/>
      <c r="RE77" s="630"/>
      <c r="RF77" s="630"/>
      <c r="RG77" s="630"/>
      <c r="RH77" s="630"/>
      <c r="RI77" s="630"/>
      <c r="RJ77" s="630"/>
      <c r="RK77" s="630"/>
      <c r="RL77" s="630"/>
      <c r="RM77" s="630"/>
      <c r="RN77" s="630"/>
      <c r="RO77" s="630"/>
      <c r="RP77" s="630"/>
      <c r="RQ77" s="630"/>
      <c r="RR77" s="630"/>
      <c r="RS77" s="630"/>
      <c r="RT77" s="630"/>
      <c r="RU77" s="630"/>
      <c r="RV77" s="630"/>
      <c r="RW77" s="630"/>
      <c r="RX77" s="630"/>
      <c r="RY77" s="630"/>
      <c r="RZ77" s="630"/>
      <c r="SA77" s="630"/>
      <c r="SB77" s="630"/>
      <c r="SC77" s="630"/>
      <c r="SD77" s="630"/>
      <c r="SE77" s="630"/>
      <c r="SF77" s="630"/>
      <c r="SG77" s="630"/>
      <c r="SH77" s="630"/>
      <c r="SI77" s="630"/>
      <c r="SJ77" s="630"/>
      <c r="SK77" s="630"/>
      <c r="SL77" s="630"/>
      <c r="SM77" s="630"/>
      <c r="SN77" s="630"/>
      <c r="SO77" s="630"/>
      <c r="SP77" s="630"/>
      <c r="SQ77" s="630"/>
      <c r="SR77" s="630"/>
      <c r="SS77" s="630"/>
      <c r="ST77" s="630"/>
      <c r="SU77" s="630"/>
      <c r="SV77" s="630"/>
      <c r="SW77" s="630"/>
      <c r="SX77" s="630"/>
      <c r="SY77" s="630"/>
      <c r="SZ77" s="630"/>
      <c r="TA77" s="630"/>
      <c r="TB77" s="630"/>
      <c r="TC77" s="630"/>
      <c r="TD77" s="630"/>
      <c r="TE77" s="630"/>
      <c r="TF77" s="630"/>
      <c r="TG77" s="630"/>
      <c r="TH77" s="630"/>
      <c r="TI77" s="630"/>
      <c r="TJ77" s="630"/>
      <c r="TK77" s="630"/>
      <c r="TL77" s="630"/>
      <c r="TM77" s="630"/>
      <c r="TN77" s="630"/>
      <c r="TO77" s="630"/>
      <c r="TP77" s="630"/>
      <c r="TQ77" s="630"/>
      <c r="TR77" s="630"/>
      <c r="TS77" s="630"/>
      <c r="TT77" s="630"/>
      <c r="TU77" s="630"/>
      <c r="TV77" s="630"/>
      <c r="TW77" s="630"/>
      <c r="TX77" s="630"/>
      <c r="TY77" s="630"/>
      <c r="TZ77" s="630"/>
      <c r="UA77" s="630"/>
      <c r="UB77" s="630"/>
      <c r="UC77" s="630"/>
      <c r="UD77" s="630"/>
      <c r="UE77" s="630"/>
      <c r="UF77" s="630"/>
      <c r="UG77" s="630"/>
      <c r="UH77" s="630"/>
      <c r="UI77" s="630"/>
      <c r="UJ77" s="630"/>
      <c r="UK77" s="630"/>
      <c r="UL77" s="630"/>
      <c r="UM77" s="630"/>
      <c r="UN77" s="630"/>
      <c r="UO77" s="630"/>
      <c r="UP77" s="630"/>
      <c r="UQ77" s="630"/>
      <c r="UR77" s="630"/>
      <c r="US77" s="630"/>
      <c r="UT77" s="630"/>
      <c r="UU77" s="630"/>
      <c r="UV77" s="630"/>
      <c r="UW77" s="630"/>
      <c r="UX77" s="630"/>
      <c r="UY77" s="630"/>
      <c r="UZ77" s="630"/>
      <c r="VA77" s="630"/>
      <c r="VB77" s="630"/>
      <c r="VC77" s="630"/>
      <c r="VD77" s="630"/>
      <c r="VE77" s="630"/>
      <c r="VF77" s="630"/>
      <c r="VG77" s="630"/>
      <c r="VH77" s="630"/>
      <c r="VI77" s="630"/>
      <c r="VJ77" s="630"/>
      <c r="VK77" s="630"/>
      <c r="VL77" s="630"/>
      <c r="VM77" s="630"/>
      <c r="VN77" s="630"/>
      <c r="VO77" s="630"/>
      <c r="VP77" s="630"/>
      <c r="VQ77" s="630"/>
      <c r="VR77" s="630"/>
      <c r="VS77" s="630"/>
      <c r="VT77" s="630"/>
      <c r="VU77" s="630"/>
      <c r="VV77" s="630"/>
      <c r="VW77" s="630"/>
      <c r="VX77" s="630"/>
      <c r="VY77" s="630"/>
      <c r="VZ77" s="630"/>
      <c r="WA77" s="630"/>
      <c r="WB77" s="630"/>
      <c r="WC77" s="630"/>
      <c r="WD77" s="630"/>
      <c r="WE77" s="630"/>
      <c r="WF77" s="630"/>
      <c r="WG77" s="630"/>
      <c r="WH77" s="630"/>
      <c r="WI77" s="630"/>
      <c r="WJ77" s="630"/>
      <c r="WK77" s="630"/>
      <c r="WL77" s="630"/>
      <c r="WM77" s="630"/>
      <c r="WN77" s="630"/>
      <c r="WO77" s="630"/>
      <c r="WP77" s="630"/>
      <c r="WQ77" s="630"/>
      <c r="WR77" s="630"/>
      <c r="WS77" s="630"/>
      <c r="WT77" s="630"/>
      <c r="WU77" s="630"/>
      <c r="WV77" s="630"/>
      <c r="WW77" s="630"/>
      <c r="WX77" s="630"/>
      <c r="WY77" s="630"/>
      <c r="WZ77" s="630"/>
      <c r="XA77" s="630"/>
      <c r="XB77" s="630"/>
      <c r="XC77" s="630"/>
      <c r="XD77" s="630"/>
      <c r="XE77" s="630"/>
      <c r="XF77" s="630"/>
      <c r="XG77" s="630"/>
      <c r="XH77" s="630"/>
      <c r="XI77" s="630"/>
      <c r="XJ77" s="630"/>
      <c r="XK77" s="630"/>
      <c r="XL77" s="630"/>
      <c r="XM77" s="630"/>
      <c r="XN77" s="630"/>
      <c r="XO77" s="630"/>
      <c r="XP77" s="630"/>
      <c r="XQ77" s="630"/>
      <c r="XR77" s="630"/>
      <c r="XS77" s="630"/>
      <c r="XT77" s="630"/>
      <c r="XU77" s="630"/>
      <c r="XV77" s="630"/>
      <c r="XW77" s="630"/>
      <c r="XX77" s="630"/>
      <c r="XY77" s="630"/>
      <c r="XZ77" s="630"/>
      <c r="YA77" s="630"/>
      <c r="YB77" s="630"/>
      <c r="YC77" s="630"/>
      <c r="YD77" s="630"/>
      <c r="YE77" s="630"/>
      <c r="YF77" s="630"/>
      <c r="YG77" s="630"/>
      <c r="YH77" s="630"/>
      <c r="YI77" s="630"/>
      <c r="YJ77" s="630"/>
      <c r="YK77" s="630"/>
      <c r="YL77" s="630"/>
      <c r="YM77" s="630"/>
      <c r="YN77" s="630"/>
      <c r="YO77" s="630"/>
      <c r="YP77" s="630"/>
      <c r="YQ77" s="630"/>
      <c r="YR77" s="630"/>
      <c r="YS77" s="630"/>
      <c r="YT77" s="630"/>
      <c r="YU77" s="630"/>
      <c r="YV77" s="630"/>
      <c r="YW77" s="630"/>
      <c r="YX77" s="630"/>
      <c r="YY77" s="630"/>
      <c r="YZ77" s="630"/>
      <c r="ZA77" s="630"/>
      <c r="ZB77" s="630"/>
      <c r="ZC77" s="630"/>
      <c r="ZD77" s="630"/>
      <c r="ZE77" s="630"/>
      <c r="ZF77" s="630"/>
      <c r="ZG77" s="630"/>
      <c r="ZH77" s="630"/>
      <c r="ZI77" s="630"/>
      <c r="ZJ77" s="630"/>
      <c r="ZK77" s="630"/>
      <c r="ZL77" s="630"/>
      <c r="ZM77" s="630"/>
      <c r="ZN77" s="630"/>
      <c r="ZO77" s="630"/>
      <c r="ZP77" s="630"/>
      <c r="ZQ77" s="630"/>
      <c r="ZR77" s="630"/>
      <c r="ZS77" s="630"/>
      <c r="ZT77" s="630"/>
      <c r="ZU77" s="630"/>
      <c r="ZV77" s="630"/>
      <c r="ZW77" s="630"/>
      <c r="ZX77" s="630"/>
      <c r="ZY77" s="630"/>
      <c r="ZZ77" s="630"/>
      <c r="AAA77" s="630"/>
      <c r="AAB77" s="630"/>
      <c r="AAC77" s="630"/>
      <c r="AAD77" s="630"/>
      <c r="AAE77" s="630"/>
      <c r="AAF77" s="630"/>
      <c r="AAG77" s="630"/>
      <c r="AAH77" s="630"/>
      <c r="AAI77" s="630"/>
      <c r="AAJ77" s="630"/>
      <c r="AAK77" s="630"/>
      <c r="AAL77" s="630"/>
      <c r="AAM77" s="630"/>
      <c r="AAN77" s="630"/>
      <c r="AAO77" s="630"/>
      <c r="AAP77" s="630"/>
      <c r="AAQ77" s="630"/>
      <c r="AAR77" s="630"/>
      <c r="AAS77" s="630"/>
      <c r="AAT77" s="630"/>
      <c r="AAU77" s="630"/>
      <c r="AAV77" s="630"/>
      <c r="AAW77" s="630"/>
      <c r="AAX77" s="630"/>
      <c r="AAY77" s="630"/>
      <c r="AAZ77" s="630"/>
      <c r="ABA77" s="630"/>
      <c r="ABB77" s="630"/>
      <c r="ABC77" s="630"/>
      <c r="ABD77" s="630"/>
      <c r="ABE77" s="630"/>
      <c r="ABF77" s="630"/>
      <c r="ABG77" s="630"/>
      <c r="ABH77" s="630"/>
      <c r="ABI77" s="630"/>
      <c r="ABJ77" s="630"/>
      <c r="ABK77" s="630"/>
      <c r="ABL77" s="630"/>
      <c r="ABM77" s="630"/>
      <c r="ABN77" s="630"/>
      <c r="ABO77" s="630"/>
      <c r="ABP77" s="630"/>
      <c r="ABQ77" s="630"/>
      <c r="ABR77" s="630"/>
      <c r="ABS77" s="630"/>
      <c r="ABT77" s="630"/>
      <c r="ABU77" s="630"/>
      <c r="ABV77" s="630"/>
      <c r="ABW77" s="630"/>
      <c r="ABX77" s="630"/>
      <c r="ABY77" s="630"/>
      <c r="ABZ77" s="630"/>
      <c r="ACA77" s="630"/>
      <c r="ACB77" s="630"/>
      <c r="ACC77" s="630"/>
      <c r="ACD77" s="630"/>
      <c r="ACE77" s="630"/>
      <c r="ACF77" s="630"/>
      <c r="ACG77" s="630"/>
      <c r="ACH77" s="630"/>
      <c r="ACI77" s="630"/>
      <c r="ACJ77" s="630"/>
      <c r="ACK77" s="630"/>
      <c r="ACL77" s="630"/>
      <c r="ACM77" s="630"/>
      <c r="ACN77" s="630"/>
      <c r="ACO77" s="630"/>
      <c r="ACP77" s="630"/>
      <c r="ACQ77" s="630"/>
      <c r="ACR77" s="630"/>
      <c r="ACS77" s="630"/>
      <c r="ACT77" s="630"/>
      <c r="ACU77" s="630"/>
      <c r="ACV77" s="630"/>
      <c r="ACW77" s="630"/>
      <c r="ACX77" s="630"/>
      <c r="ACY77" s="630"/>
      <c r="ACZ77" s="630"/>
      <c r="ADA77" s="630"/>
      <c r="ADB77" s="630"/>
      <c r="ADC77" s="630"/>
      <c r="ADD77" s="630"/>
      <c r="ADE77" s="630"/>
      <c r="ADF77" s="630"/>
      <c r="ADG77" s="630"/>
      <c r="ADH77" s="630"/>
      <c r="ADI77" s="630"/>
      <c r="ADJ77" s="630"/>
      <c r="ADK77" s="630"/>
      <c r="ADL77" s="630"/>
      <c r="ADM77" s="630"/>
      <c r="ADN77" s="630"/>
      <c r="ADO77" s="630"/>
      <c r="ADP77" s="630"/>
      <c r="ADQ77" s="630"/>
      <c r="ADR77" s="630"/>
      <c r="ADS77" s="630"/>
      <c r="ADT77" s="630"/>
      <c r="ADU77" s="630"/>
      <c r="ADV77" s="630"/>
      <c r="ADW77" s="630"/>
      <c r="ADX77" s="630"/>
      <c r="ADY77" s="630"/>
      <c r="ADZ77" s="630"/>
      <c r="AEA77" s="630"/>
      <c r="AEB77" s="630"/>
      <c r="AEC77" s="630"/>
      <c r="AED77" s="630"/>
      <c r="AEE77" s="630"/>
      <c r="AEF77" s="630"/>
      <c r="AEG77" s="630"/>
      <c r="AEH77" s="630"/>
      <c r="AEI77" s="630"/>
      <c r="AEJ77" s="630"/>
      <c r="AEK77" s="630"/>
      <c r="AEL77" s="630"/>
      <c r="AEM77" s="630"/>
      <c r="AEN77" s="630"/>
      <c r="AEO77" s="630"/>
      <c r="AEP77" s="630"/>
      <c r="AEQ77" s="630"/>
      <c r="AER77" s="630"/>
      <c r="AES77" s="630"/>
      <c r="AET77" s="630"/>
      <c r="AEU77" s="630"/>
      <c r="AEV77" s="630"/>
      <c r="AEW77" s="630"/>
      <c r="AEX77" s="630"/>
      <c r="AEY77" s="630"/>
      <c r="AEZ77" s="630"/>
      <c r="AFA77" s="630"/>
      <c r="AFB77" s="630"/>
      <c r="AFC77" s="630"/>
      <c r="AFD77" s="630"/>
      <c r="AFE77" s="630"/>
      <c r="AFF77" s="630"/>
      <c r="AFG77" s="630"/>
      <c r="AFH77" s="630"/>
      <c r="AFI77" s="630"/>
      <c r="AFJ77" s="630"/>
      <c r="AFK77" s="630"/>
      <c r="AFL77" s="630"/>
      <c r="AFM77" s="630"/>
      <c r="AFN77" s="630"/>
      <c r="AFO77" s="630"/>
      <c r="AFP77" s="630"/>
      <c r="AFQ77" s="630"/>
      <c r="AFR77" s="630"/>
      <c r="AFS77" s="630"/>
      <c r="AFT77" s="630"/>
      <c r="AFU77" s="630"/>
      <c r="AFV77" s="630"/>
      <c r="AFW77" s="630"/>
      <c r="AFX77" s="630"/>
      <c r="AFY77" s="630"/>
      <c r="AFZ77" s="630"/>
      <c r="AGA77" s="630"/>
      <c r="AGB77" s="630"/>
      <c r="AGC77" s="630"/>
      <c r="AGD77" s="630"/>
      <c r="AGE77" s="630"/>
      <c r="AGF77" s="630"/>
      <c r="AGG77" s="630"/>
      <c r="AGH77" s="630"/>
      <c r="AGI77" s="630"/>
      <c r="AGJ77" s="630"/>
      <c r="AGK77" s="630"/>
      <c r="AGL77" s="630"/>
      <c r="AGM77" s="630"/>
      <c r="AGN77" s="630"/>
      <c r="AGO77" s="630"/>
      <c r="AGP77" s="630"/>
      <c r="AGQ77" s="630"/>
      <c r="AGR77" s="630"/>
      <c r="AGS77" s="630"/>
      <c r="AGT77" s="630"/>
      <c r="AGU77" s="630"/>
      <c r="AGV77" s="630"/>
      <c r="AGW77" s="630"/>
      <c r="AGX77" s="630"/>
      <c r="AGY77" s="630"/>
      <c r="AGZ77" s="630"/>
      <c r="AHA77" s="630"/>
      <c r="AHB77" s="630"/>
      <c r="AHC77" s="630"/>
      <c r="AHD77" s="630"/>
      <c r="AHE77" s="630"/>
      <c r="AHF77" s="630"/>
      <c r="AHG77" s="630"/>
      <c r="AHH77" s="630"/>
      <c r="AHI77" s="630"/>
      <c r="AHJ77" s="630"/>
      <c r="AHK77" s="630"/>
      <c r="AHL77" s="630"/>
      <c r="AHM77" s="630"/>
      <c r="AHN77" s="630"/>
      <c r="AHO77" s="630"/>
      <c r="AHP77" s="630"/>
      <c r="AHQ77" s="630"/>
      <c r="AHR77" s="630"/>
      <c r="AHS77" s="630"/>
      <c r="AHT77" s="630"/>
      <c r="AHU77" s="630"/>
      <c r="AHV77" s="630"/>
      <c r="AHW77" s="630"/>
      <c r="AHX77" s="630"/>
      <c r="AHY77" s="630"/>
      <c r="AHZ77" s="630"/>
      <c r="AIA77" s="630"/>
      <c r="AIB77" s="630"/>
      <c r="AIC77" s="630"/>
      <c r="AID77" s="630"/>
      <c r="AIE77" s="630"/>
      <c r="AIF77" s="630"/>
      <c r="AIG77" s="630"/>
      <c r="AIH77" s="630"/>
      <c r="AII77" s="630"/>
      <c r="AIJ77" s="630"/>
      <c r="AIK77" s="630"/>
      <c r="AIL77" s="630"/>
      <c r="AIM77" s="630"/>
      <c r="AIN77" s="630"/>
      <c r="AIO77" s="630"/>
      <c r="AIP77" s="630"/>
      <c r="AIQ77" s="630"/>
      <c r="AIR77" s="630"/>
      <c r="AIS77" s="630"/>
      <c r="AIT77" s="630"/>
      <c r="AIU77" s="630"/>
      <c r="AIV77" s="630"/>
      <c r="AIW77" s="630"/>
      <c r="AIX77" s="630"/>
      <c r="AIY77" s="630"/>
      <c r="AIZ77" s="630"/>
      <c r="AJA77" s="630"/>
      <c r="AJB77" s="630"/>
      <c r="AJC77" s="630"/>
      <c r="AJD77" s="630"/>
      <c r="AJE77" s="630"/>
      <c r="AJF77" s="630"/>
      <c r="AJG77" s="630"/>
      <c r="AJH77" s="630"/>
      <c r="AJI77" s="630"/>
      <c r="AJJ77" s="630"/>
      <c r="AJK77" s="630"/>
      <c r="AJL77" s="630"/>
      <c r="AJM77" s="630"/>
      <c r="AJN77" s="630"/>
      <c r="AJO77" s="630"/>
      <c r="AJP77" s="630"/>
      <c r="AJQ77" s="630"/>
      <c r="AJR77" s="630"/>
      <c r="AJS77" s="630"/>
      <c r="AJT77" s="630"/>
      <c r="AJU77" s="630"/>
      <c r="AJV77" s="630"/>
      <c r="AJW77" s="630"/>
      <c r="AJX77" s="630"/>
      <c r="AJY77" s="630"/>
      <c r="AJZ77" s="630"/>
      <c r="AKA77" s="630"/>
      <c r="AKB77" s="630"/>
      <c r="AKC77" s="630"/>
      <c r="AKD77" s="630"/>
      <c r="AKE77" s="630"/>
      <c r="AKF77" s="630"/>
      <c r="AKG77" s="630"/>
      <c r="AKH77" s="630"/>
      <c r="AKI77" s="630"/>
      <c r="AKJ77" s="630"/>
      <c r="AKK77" s="630"/>
      <c r="AKL77" s="630"/>
      <c r="AKM77" s="630"/>
      <c r="AKN77" s="630"/>
      <c r="AKO77" s="630"/>
      <c r="AKP77" s="630"/>
      <c r="AKQ77" s="630"/>
      <c r="AKR77" s="630"/>
      <c r="AKS77" s="630"/>
      <c r="AKT77" s="630"/>
      <c r="AKU77" s="630"/>
      <c r="AKV77" s="630"/>
      <c r="AKW77" s="630"/>
      <c r="AKX77" s="630"/>
      <c r="AKY77" s="630"/>
      <c r="AKZ77" s="630"/>
      <c r="ALA77" s="630"/>
      <c r="ALB77" s="630"/>
      <c r="ALC77" s="630"/>
      <c r="ALD77" s="630"/>
      <c r="ALE77" s="630"/>
      <c r="ALF77" s="630"/>
      <c r="ALG77" s="630"/>
      <c r="ALH77" s="630"/>
      <c r="ALI77" s="630"/>
      <c r="ALJ77" s="630"/>
      <c r="ALK77" s="630"/>
      <c r="ALL77" s="630"/>
      <c r="ALM77" s="630"/>
      <c r="ALN77" s="630"/>
      <c r="ALO77" s="630"/>
    </row>
    <row r="78" s="634" customFormat="true" ht="15.75" hidden="true" customHeight="false" outlineLevel="0" collapsed="false">
      <c r="A78" s="630"/>
      <c r="B78" s="635"/>
      <c r="C78" s="632"/>
      <c r="D78" s="632"/>
      <c r="E78" s="632"/>
      <c r="F78" s="633" t="n">
        <v>0</v>
      </c>
      <c r="G78" s="633" t="n">
        <v>0</v>
      </c>
      <c r="H78" s="633" t="n">
        <v>0</v>
      </c>
      <c r="I78" s="633" t="n">
        <v>0</v>
      </c>
      <c r="J78" s="632"/>
      <c r="K78" s="632"/>
      <c r="L78" s="632"/>
      <c r="M78" s="632"/>
      <c r="N78" s="633" t="n">
        <v>0</v>
      </c>
      <c r="O78" s="633" t="n">
        <v>0</v>
      </c>
      <c r="P78" s="633" t="n">
        <v>0</v>
      </c>
      <c r="Q78" s="633" t="n">
        <v>0</v>
      </c>
      <c r="R78" s="632"/>
      <c r="S78" s="632"/>
      <c r="T78" s="632"/>
      <c r="U78" s="633" t="n">
        <v>0</v>
      </c>
      <c r="V78" s="633" t="n">
        <v>0</v>
      </c>
      <c r="W78" s="633" t="n">
        <v>0</v>
      </c>
      <c r="X78" s="633" t="n">
        <v>0</v>
      </c>
      <c r="Y78" s="633" t="n">
        <v>0</v>
      </c>
      <c r="Z78" s="633" t="n">
        <v>0</v>
      </c>
      <c r="AA78" s="633" t="n">
        <v>0</v>
      </c>
      <c r="AB78" s="633" t="n">
        <v>0</v>
      </c>
      <c r="AC78" s="633" t="n">
        <v>0</v>
      </c>
      <c r="AD78" s="633" t="n">
        <v>0</v>
      </c>
      <c r="AE78" s="633" t="n">
        <v>0</v>
      </c>
      <c r="AF78" s="633" t="n">
        <v>0</v>
      </c>
      <c r="AG78" s="633" t="n">
        <v>0</v>
      </c>
      <c r="AH78" s="633" t="n">
        <v>0</v>
      </c>
      <c r="AI78" s="633" t="n">
        <v>0</v>
      </c>
      <c r="AJ78" s="633" t="n">
        <v>0</v>
      </c>
      <c r="AK78" s="633" t="n">
        <v>0</v>
      </c>
      <c r="AL78" s="633" t="n">
        <v>0</v>
      </c>
      <c r="AM78" s="633" t="n">
        <v>0</v>
      </c>
      <c r="AN78" s="633" t="n">
        <v>0</v>
      </c>
      <c r="AO78" s="630"/>
      <c r="AP78" s="630"/>
      <c r="AQ78" s="630"/>
      <c r="AR78" s="630"/>
      <c r="AS78" s="630"/>
      <c r="AT78" s="630"/>
      <c r="AU78" s="630"/>
      <c r="AV78" s="630"/>
      <c r="AW78" s="630"/>
      <c r="AX78" s="630"/>
      <c r="AY78" s="630"/>
      <c r="AZ78" s="630"/>
      <c r="BA78" s="630"/>
      <c r="BB78" s="630"/>
      <c r="BC78" s="630"/>
      <c r="BD78" s="630"/>
      <c r="BE78" s="630"/>
      <c r="BF78" s="630"/>
      <c r="BG78" s="630"/>
      <c r="BH78" s="630"/>
      <c r="BI78" s="630"/>
      <c r="BJ78" s="630"/>
      <c r="BK78" s="630"/>
      <c r="BL78" s="630"/>
      <c r="BM78" s="630"/>
      <c r="BN78" s="630"/>
      <c r="BO78" s="630"/>
      <c r="BP78" s="630"/>
      <c r="BQ78" s="630"/>
      <c r="BR78" s="630"/>
      <c r="BS78" s="630"/>
      <c r="BT78" s="630"/>
      <c r="BU78" s="630"/>
      <c r="BV78" s="630"/>
      <c r="BW78" s="630"/>
      <c r="BX78" s="630"/>
      <c r="BY78" s="630"/>
      <c r="BZ78" s="630"/>
      <c r="CA78" s="630"/>
      <c r="CB78" s="630"/>
      <c r="CC78" s="630"/>
      <c r="CD78" s="630"/>
      <c r="CE78" s="630"/>
      <c r="CF78" s="630"/>
      <c r="CG78" s="630"/>
      <c r="CH78" s="630"/>
      <c r="CI78" s="630"/>
      <c r="CJ78" s="630"/>
      <c r="CK78" s="630"/>
      <c r="CL78" s="630"/>
      <c r="CM78" s="630"/>
      <c r="CN78" s="630"/>
      <c r="CO78" s="630"/>
      <c r="CP78" s="630"/>
      <c r="CQ78" s="630"/>
      <c r="CR78" s="630"/>
      <c r="CS78" s="630"/>
      <c r="CT78" s="630"/>
      <c r="CU78" s="630"/>
      <c r="CV78" s="630"/>
      <c r="CW78" s="630"/>
      <c r="CX78" s="630"/>
      <c r="CY78" s="630"/>
      <c r="CZ78" s="630"/>
      <c r="DA78" s="630"/>
      <c r="DB78" s="630"/>
      <c r="DC78" s="630"/>
      <c r="DD78" s="630"/>
      <c r="DE78" s="630"/>
      <c r="DF78" s="630"/>
      <c r="DG78" s="630"/>
      <c r="DH78" s="630"/>
      <c r="DI78" s="630"/>
      <c r="DJ78" s="630"/>
      <c r="DK78" s="630"/>
      <c r="DL78" s="630"/>
      <c r="DM78" s="630"/>
      <c r="DN78" s="630"/>
      <c r="DO78" s="630"/>
      <c r="DP78" s="630"/>
      <c r="DQ78" s="630"/>
      <c r="DR78" s="630"/>
      <c r="DS78" s="630"/>
      <c r="DT78" s="630"/>
      <c r="DU78" s="630"/>
      <c r="DV78" s="630"/>
      <c r="DW78" s="630"/>
      <c r="DX78" s="630"/>
      <c r="DY78" s="630"/>
      <c r="DZ78" s="630"/>
      <c r="EA78" s="630"/>
      <c r="EB78" s="630"/>
      <c r="EC78" s="630"/>
      <c r="ED78" s="630"/>
      <c r="EE78" s="630"/>
      <c r="EF78" s="630"/>
      <c r="EG78" s="630"/>
      <c r="EH78" s="630"/>
      <c r="EI78" s="630"/>
      <c r="EJ78" s="630"/>
      <c r="EK78" s="630"/>
      <c r="EL78" s="630"/>
      <c r="EM78" s="630"/>
      <c r="EN78" s="630"/>
      <c r="EO78" s="630"/>
      <c r="EP78" s="630"/>
      <c r="EQ78" s="630"/>
      <c r="ER78" s="630"/>
      <c r="ES78" s="630"/>
      <c r="ET78" s="630"/>
      <c r="EU78" s="630"/>
      <c r="EV78" s="630"/>
      <c r="EW78" s="630"/>
      <c r="EX78" s="630"/>
      <c r="EY78" s="630"/>
      <c r="EZ78" s="630"/>
      <c r="FA78" s="630"/>
      <c r="FB78" s="630"/>
      <c r="FC78" s="630"/>
      <c r="FD78" s="630"/>
      <c r="FE78" s="630"/>
      <c r="FF78" s="630"/>
      <c r="FG78" s="630"/>
      <c r="FH78" s="630"/>
      <c r="FI78" s="630"/>
      <c r="FJ78" s="630"/>
      <c r="FK78" s="630"/>
      <c r="FL78" s="630"/>
      <c r="FM78" s="630"/>
      <c r="FN78" s="630"/>
      <c r="FO78" s="630"/>
      <c r="FP78" s="630"/>
      <c r="FQ78" s="630"/>
      <c r="FR78" s="630"/>
      <c r="FS78" s="630"/>
      <c r="FT78" s="630"/>
      <c r="FU78" s="630"/>
      <c r="FV78" s="630"/>
      <c r="FW78" s="630"/>
      <c r="FX78" s="630"/>
      <c r="FY78" s="630"/>
      <c r="FZ78" s="630"/>
      <c r="GA78" s="630"/>
      <c r="GB78" s="630"/>
      <c r="GC78" s="630"/>
      <c r="GD78" s="630"/>
      <c r="GE78" s="630"/>
      <c r="GF78" s="630"/>
      <c r="GG78" s="630"/>
      <c r="GH78" s="630"/>
      <c r="GI78" s="630"/>
      <c r="GJ78" s="630"/>
      <c r="GK78" s="630"/>
      <c r="GL78" s="630"/>
      <c r="GM78" s="630"/>
      <c r="GN78" s="630"/>
      <c r="GO78" s="630"/>
      <c r="GP78" s="630"/>
      <c r="GQ78" s="630"/>
      <c r="GR78" s="630"/>
      <c r="GS78" s="630"/>
      <c r="GT78" s="630"/>
      <c r="GU78" s="630"/>
      <c r="GV78" s="630"/>
      <c r="GW78" s="630"/>
      <c r="GX78" s="630"/>
      <c r="GY78" s="630"/>
      <c r="GZ78" s="630"/>
      <c r="HA78" s="630"/>
      <c r="HB78" s="630"/>
      <c r="HC78" s="630"/>
      <c r="HD78" s="630"/>
      <c r="HE78" s="630"/>
      <c r="HF78" s="630"/>
      <c r="HG78" s="630"/>
      <c r="HH78" s="630"/>
      <c r="HI78" s="630"/>
      <c r="HJ78" s="630"/>
      <c r="HK78" s="630"/>
      <c r="HL78" s="630"/>
      <c r="HM78" s="630"/>
      <c r="HN78" s="630"/>
      <c r="HO78" s="630"/>
      <c r="HP78" s="630"/>
      <c r="HQ78" s="630"/>
      <c r="HR78" s="630"/>
      <c r="HS78" s="630"/>
      <c r="HT78" s="630"/>
      <c r="HU78" s="630"/>
      <c r="HV78" s="630"/>
      <c r="HW78" s="630"/>
      <c r="HX78" s="630"/>
      <c r="HY78" s="630"/>
      <c r="HZ78" s="630"/>
      <c r="IA78" s="630"/>
      <c r="IB78" s="630"/>
      <c r="IC78" s="630"/>
      <c r="ID78" s="630"/>
      <c r="IE78" s="630"/>
      <c r="IF78" s="630"/>
      <c r="IG78" s="630"/>
      <c r="IH78" s="630"/>
      <c r="II78" s="630"/>
      <c r="IJ78" s="630"/>
      <c r="IK78" s="630"/>
      <c r="IL78" s="630"/>
      <c r="IM78" s="630"/>
      <c r="IN78" s="630"/>
      <c r="IO78" s="630"/>
      <c r="IP78" s="630"/>
      <c r="IQ78" s="630"/>
      <c r="IR78" s="630"/>
      <c r="IS78" s="630"/>
      <c r="IT78" s="630"/>
      <c r="IU78" s="630"/>
      <c r="IV78" s="630"/>
      <c r="IW78" s="630"/>
      <c r="IX78" s="630"/>
      <c r="IY78" s="630"/>
      <c r="IZ78" s="630"/>
      <c r="JA78" s="630"/>
      <c r="JB78" s="630"/>
      <c r="JC78" s="630"/>
      <c r="JD78" s="630"/>
      <c r="JE78" s="630"/>
      <c r="JF78" s="630"/>
      <c r="JG78" s="630"/>
      <c r="JH78" s="630"/>
      <c r="JI78" s="630"/>
      <c r="JJ78" s="630"/>
      <c r="JK78" s="630"/>
      <c r="JL78" s="630"/>
      <c r="JM78" s="630"/>
      <c r="JN78" s="630"/>
      <c r="JO78" s="630"/>
      <c r="JP78" s="630"/>
      <c r="JQ78" s="630"/>
      <c r="JR78" s="630"/>
      <c r="JS78" s="630"/>
      <c r="JT78" s="630"/>
      <c r="JU78" s="630"/>
      <c r="JV78" s="630"/>
      <c r="JW78" s="630"/>
      <c r="JX78" s="630"/>
      <c r="JY78" s="630"/>
      <c r="JZ78" s="630"/>
      <c r="KA78" s="630"/>
      <c r="KB78" s="630"/>
      <c r="KC78" s="630"/>
      <c r="KD78" s="630"/>
      <c r="KE78" s="630"/>
      <c r="KF78" s="630"/>
      <c r="KG78" s="630"/>
      <c r="KH78" s="630"/>
      <c r="KI78" s="630"/>
      <c r="KJ78" s="630"/>
      <c r="KK78" s="630"/>
      <c r="KL78" s="630"/>
      <c r="KM78" s="630"/>
      <c r="KN78" s="630"/>
      <c r="KO78" s="630"/>
      <c r="KP78" s="630"/>
      <c r="KQ78" s="630"/>
      <c r="KR78" s="630"/>
      <c r="KS78" s="630"/>
      <c r="KT78" s="630"/>
      <c r="KU78" s="630"/>
      <c r="KV78" s="630"/>
      <c r="KW78" s="630"/>
      <c r="KX78" s="630"/>
      <c r="KY78" s="630"/>
      <c r="KZ78" s="630"/>
      <c r="LA78" s="630"/>
      <c r="LB78" s="630"/>
      <c r="LC78" s="630"/>
      <c r="LD78" s="630"/>
      <c r="LE78" s="630"/>
      <c r="LF78" s="630"/>
      <c r="LG78" s="630"/>
      <c r="LH78" s="630"/>
      <c r="LI78" s="630"/>
      <c r="LJ78" s="630"/>
      <c r="LK78" s="630"/>
      <c r="LL78" s="630"/>
      <c r="LM78" s="630"/>
      <c r="LN78" s="630"/>
      <c r="LO78" s="630"/>
      <c r="LP78" s="630"/>
      <c r="LQ78" s="630"/>
      <c r="LR78" s="630"/>
      <c r="LS78" s="630"/>
      <c r="LT78" s="630"/>
      <c r="LU78" s="630"/>
      <c r="LV78" s="630"/>
      <c r="LW78" s="630"/>
      <c r="LX78" s="630"/>
      <c r="LY78" s="630"/>
      <c r="LZ78" s="630"/>
      <c r="MA78" s="630"/>
      <c r="MB78" s="630"/>
      <c r="MC78" s="630"/>
      <c r="MD78" s="630"/>
      <c r="ME78" s="630"/>
      <c r="MF78" s="630"/>
      <c r="MG78" s="630"/>
      <c r="MH78" s="630"/>
      <c r="MI78" s="630"/>
      <c r="MJ78" s="630"/>
      <c r="MK78" s="630"/>
      <c r="ML78" s="630"/>
      <c r="MM78" s="630"/>
      <c r="MN78" s="630"/>
      <c r="MO78" s="630"/>
      <c r="MP78" s="630"/>
      <c r="MQ78" s="630"/>
      <c r="MR78" s="630"/>
      <c r="MS78" s="630"/>
      <c r="MT78" s="630"/>
      <c r="MU78" s="630"/>
      <c r="MV78" s="630"/>
      <c r="MW78" s="630"/>
      <c r="MX78" s="630"/>
      <c r="MY78" s="630"/>
      <c r="MZ78" s="630"/>
      <c r="NA78" s="630"/>
      <c r="NB78" s="630"/>
      <c r="NC78" s="630"/>
      <c r="ND78" s="630"/>
      <c r="NE78" s="630"/>
      <c r="NF78" s="630"/>
      <c r="NG78" s="630"/>
      <c r="NH78" s="630"/>
      <c r="NI78" s="630"/>
      <c r="NJ78" s="630"/>
      <c r="NK78" s="630"/>
      <c r="NL78" s="630"/>
      <c r="NM78" s="630"/>
      <c r="NN78" s="630"/>
      <c r="NO78" s="630"/>
      <c r="NP78" s="630"/>
      <c r="NQ78" s="630"/>
      <c r="NR78" s="630"/>
      <c r="NS78" s="630"/>
      <c r="NT78" s="630"/>
      <c r="NU78" s="630"/>
      <c r="NV78" s="630"/>
      <c r="NW78" s="630"/>
      <c r="NX78" s="630"/>
      <c r="NY78" s="630"/>
      <c r="NZ78" s="630"/>
      <c r="OA78" s="630"/>
      <c r="OB78" s="630"/>
      <c r="OC78" s="630"/>
      <c r="OD78" s="630"/>
      <c r="OE78" s="630"/>
      <c r="OF78" s="630"/>
      <c r="OG78" s="630"/>
      <c r="OH78" s="630"/>
      <c r="OI78" s="630"/>
      <c r="OJ78" s="630"/>
      <c r="OK78" s="630"/>
      <c r="OL78" s="630"/>
      <c r="OM78" s="630"/>
      <c r="ON78" s="630"/>
      <c r="OO78" s="630"/>
      <c r="OP78" s="630"/>
      <c r="OQ78" s="630"/>
      <c r="OR78" s="630"/>
      <c r="OS78" s="630"/>
      <c r="OT78" s="630"/>
      <c r="OU78" s="630"/>
      <c r="OV78" s="630"/>
      <c r="OW78" s="630"/>
      <c r="OX78" s="630"/>
      <c r="OY78" s="630"/>
      <c r="OZ78" s="630"/>
      <c r="PA78" s="630"/>
      <c r="PB78" s="630"/>
      <c r="PC78" s="630"/>
      <c r="PD78" s="630"/>
      <c r="PE78" s="630"/>
      <c r="PF78" s="630"/>
      <c r="PG78" s="630"/>
      <c r="PH78" s="630"/>
      <c r="PI78" s="630"/>
      <c r="PJ78" s="630"/>
      <c r="PK78" s="630"/>
      <c r="PL78" s="630"/>
      <c r="PM78" s="630"/>
      <c r="PN78" s="630"/>
      <c r="PO78" s="630"/>
      <c r="PP78" s="630"/>
      <c r="PQ78" s="630"/>
      <c r="PR78" s="630"/>
      <c r="PS78" s="630"/>
      <c r="PT78" s="630"/>
      <c r="PU78" s="630"/>
      <c r="PV78" s="630"/>
      <c r="PW78" s="630"/>
      <c r="PX78" s="630"/>
      <c r="PY78" s="630"/>
      <c r="PZ78" s="630"/>
      <c r="QA78" s="630"/>
      <c r="QB78" s="630"/>
      <c r="QC78" s="630"/>
      <c r="QD78" s="630"/>
      <c r="QE78" s="630"/>
      <c r="QF78" s="630"/>
      <c r="QG78" s="630"/>
      <c r="QH78" s="630"/>
      <c r="QI78" s="630"/>
      <c r="QJ78" s="630"/>
      <c r="QK78" s="630"/>
      <c r="QL78" s="630"/>
      <c r="QM78" s="630"/>
      <c r="QN78" s="630"/>
      <c r="QO78" s="630"/>
      <c r="QP78" s="630"/>
      <c r="QQ78" s="630"/>
      <c r="QR78" s="630"/>
      <c r="QS78" s="630"/>
      <c r="QT78" s="630"/>
      <c r="QU78" s="630"/>
      <c r="QV78" s="630"/>
      <c r="QW78" s="630"/>
      <c r="QX78" s="630"/>
      <c r="QY78" s="630"/>
      <c r="QZ78" s="630"/>
      <c r="RA78" s="630"/>
      <c r="RB78" s="630"/>
      <c r="RC78" s="630"/>
      <c r="RD78" s="630"/>
      <c r="RE78" s="630"/>
      <c r="RF78" s="630"/>
      <c r="RG78" s="630"/>
      <c r="RH78" s="630"/>
      <c r="RI78" s="630"/>
      <c r="RJ78" s="630"/>
      <c r="RK78" s="630"/>
      <c r="RL78" s="630"/>
      <c r="RM78" s="630"/>
      <c r="RN78" s="630"/>
      <c r="RO78" s="630"/>
      <c r="RP78" s="630"/>
      <c r="RQ78" s="630"/>
      <c r="RR78" s="630"/>
      <c r="RS78" s="630"/>
      <c r="RT78" s="630"/>
      <c r="RU78" s="630"/>
      <c r="RV78" s="630"/>
      <c r="RW78" s="630"/>
      <c r="RX78" s="630"/>
      <c r="RY78" s="630"/>
      <c r="RZ78" s="630"/>
      <c r="SA78" s="630"/>
      <c r="SB78" s="630"/>
      <c r="SC78" s="630"/>
      <c r="SD78" s="630"/>
      <c r="SE78" s="630"/>
      <c r="SF78" s="630"/>
      <c r="SG78" s="630"/>
      <c r="SH78" s="630"/>
      <c r="SI78" s="630"/>
      <c r="SJ78" s="630"/>
      <c r="SK78" s="630"/>
      <c r="SL78" s="630"/>
      <c r="SM78" s="630"/>
      <c r="SN78" s="630"/>
      <c r="SO78" s="630"/>
      <c r="SP78" s="630"/>
      <c r="SQ78" s="630"/>
      <c r="SR78" s="630"/>
      <c r="SS78" s="630"/>
      <c r="ST78" s="630"/>
      <c r="SU78" s="630"/>
      <c r="SV78" s="630"/>
      <c r="SW78" s="630"/>
      <c r="SX78" s="630"/>
      <c r="SY78" s="630"/>
      <c r="SZ78" s="630"/>
      <c r="TA78" s="630"/>
      <c r="TB78" s="630"/>
      <c r="TC78" s="630"/>
      <c r="TD78" s="630"/>
      <c r="TE78" s="630"/>
      <c r="TF78" s="630"/>
      <c r="TG78" s="630"/>
      <c r="TH78" s="630"/>
      <c r="TI78" s="630"/>
      <c r="TJ78" s="630"/>
      <c r="TK78" s="630"/>
      <c r="TL78" s="630"/>
      <c r="TM78" s="630"/>
      <c r="TN78" s="630"/>
      <c r="TO78" s="630"/>
      <c r="TP78" s="630"/>
      <c r="TQ78" s="630"/>
      <c r="TR78" s="630"/>
      <c r="TS78" s="630"/>
      <c r="TT78" s="630"/>
      <c r="TU78" s="630"/>
      <c r="TV78" s="630"/>
      <c r="TW78" s="630"/>
      <c r="TX78" s="630"/>
      <c r="TY78" s="630"/>
      <c r="TZ78" s="630"/>
      <c r="UA78" s="630"/>
      <c r="UB78" s="630"/>
      <c r="UC78" s="630"/>
      <c r="UD78" s="630"/>
      <c r="UE78" s="630"/>
      <c r="UF78" s="630"/>
      <c r="UG78" s="630"/>
      <c r="UH78" s="630"/>
      <c r="UI78" s="630"/>
      <c r="UJ78" s="630"/>
      <c r="UK78" s="630"/>
      <c r="UL78" s="630"/>
      <c r="UM78" s="630"/>
      <c r="UN78" s="630"/>
      <c r="UO78" s="630"/>
      <c r="UP78" s="630"/>
      <c r="UQ78" s="630"/>
      <c r="UR78" s="630"/>
      <c r="US78" s="630"/>
      <c r="UT78" s="630"/>
      <c r="UU78" s="630"/>
      <c r="UV78" s="630"/>
      <c r="UW78" s="630"/>
      <c r="UX78" s="630"/>
      <c r="UY78" s="630"/>
      <c r="UZ78" s="630"/>
      <c r="VA78" s="630"/>
      <c r="VB78" s="630"/>
      <c r="VC78" s="630"/>
      <c r="VD78" s="630"/>
      <c r="VE78" s="630"/>
      <c r="VF78" s="630"/>
      <c r="VG78" s="630"/>
      <c r="VH78" s="630"/>
      <c r="VI78" s="630"/>
      <c r="VJ78" s="630"/>
      <c r="VK78" s="630"/>
      <c r="VL78" s="630"/>
      <c r="VM78" s="630"/>
      <c r="VN78" s="630"/>
      <c r="VO78" s="630"/>
      <c r="VP78" s="630"/>
      <c r="VQ78" s="630"/>
      <c r="VR78" s="630"/>
      <c r="VS78" s="630"/>
      <c r="VT78" s="630"/>
      <c r="VU78" s="630"/>
      <c r="VV78" s="630"/>
      <c r="VW78" s="630"/>
      <c r="VX78" s="630"/>
      <c r="VY78" s="630"/>
      <c r="VZ78" s="630"/>
      <c r="WA78" s="630"/>
      <c r="WB78" s="630"/>
      <c r="WC78" s="630"/>
      <c r="WD78" s="630"/>
      <c r="WE78" s="630"/>
      <c r="WF78" s="630"/>
      <c r="WG78" s="630"/>
      <c r="WH78" s="630"/>
      <c r="WI78" s="630"/>
      <c r="WJ78" s="630"/>
      <c r="WK78" s="630"/>
      <c r="WL78" s="630"/>
      <c r="WM78" s="630"/>
      <c r="WN78" s="630"/>
      <c r="WO78" s="630"/>
      <c r="WP78" s="630"/>
      <c r="WQ78" s="630"/>
      <c r="WR78" s="630"/>
      <c r="WS78" s="630"/>
      <c r="WT78" s="630"/>
      <c r="WU78" s="630"/>
      <c r="WV78" s="630"/>
      <c r="WW78" s="630"/>
      <c r="WX78" s="630"/>
      <c r="WY78" s="630"/>
      <c r="WZ78" s="630"/>
      <c r="XA78" s="630"/>
      <c r="XB78" s="630"/>
      <c r="XC78" s="630"/>
      <c r="XD78" s="630"/>
      <c r="XE78" s="630"/>
      <c r="XF78" s="630"/>
      <c r="XG78" s="630"/>
      <c r="XH78" s="630"/>
      <c r="XI78" s="630"/>
      <c r="XJ78" s="630"/>
      <c r="XK78" s="630"/>
      <c r="XL78" s="630"/>
      <c r="XM78" s="630"/>
      <c r="XN78" s="630"/>
      <c r="XO78" s="630"/>
      <c r="XP78" s="630"/>
      <c r="XQ78" s="630"/>
      <c r="XR78" s="630"/>
      <c r="XS78" s="630"/>
      <c r="XT78" s="630"/>
      <c r="XU78" s="630"/>
      <c r="XV78" s="630"/>
      <c r="XW78" s="630"/>
      <c r="XX78" s="630"/>
      <c r="XY78" s="630"/>
      <c r="XZ78" s="630"/>
      <c r="YA78" s="630"/>
      <c r="YB78" s="630"/>
      <c r="YC78" s="630"/>
      <c r="YD78" s="630"/>
      <c r="YE78" s="630"/>
      <c r="YF78" s="630"/>
      <c r="YG78" s="630"/>
      <c r="YH78" s="630"/>
      <c r="YI78" s="630"/>
      <c r="YJ78" s="630"/>
      <c r="YK78" s="630"/>
      <c r="YL78" s="630"/>
      <c r="YM78" s="630"/>
      <c r="YN78" s="630"/>
      <c r="YO78" s="630"/>
      <c r="YP78" s="630"/>
      <c r="YQ78" s="630"/>
      <c r="YR78" s="630"/>
      <c r="YS78" s="630"/>
      <c r="YT78" s="630"/>
      <c r="YU78" s="630"/>
      <c r="YV78" s="630"/>
      <c r="YW78" s="630"/>
      <c r="YX78" s="630"/>
      <c r="YY78" s="630"/>
      <c r="YZ78" s="630"/>
      <c r="ZA78" s="630"/>
      <c r="ZB78" s="630"/>
      <c r="ZC78" s="630"/>
      <c r="ZD78" s="630"/>
      <c r="ZE78" s="630"/>
      <c r="ZF78" s="630"/>
      <c r="ZG78" s="630"/>
      <c r="ZH78" s="630"/>
      <c r="ZI78" s="630"/>
      <c r="ZJ78" s="630"/>
      <c r="ZK78" s="630"/>
      <c r="ZL78" s="630"/>
      <c r="ZM78" s="630"/>
      <c r="ZN78" s="630"/>
      <c r="ZO78" s="630"/>
      <c r="ZP78" s="630"/>
      <c r="ZQ78" s="630"/>
      <c r="ZR78" s="630"/>
      <c r="ZS78" s="630"/>
      <c r="ZT78" s="630"/>
      <c r="ZU78" s="630"/>
      <c r="ZV78" s="630"/>
      <c r="ZW78" s="630"/>
      <c r="ZX78" s="630"/>
      <c r="ZY78" s="630"/>
      <c r="ZZ78" s="630"/>
      <c r="AAA78" s="630"/>
      <c r="AAB78" s="630"/>
      <c r="AAC78" s="630"/>
      <c r="AAD78" s="630"/>
      <c r="AAE78" s="630"/>
      <c r="AAF78" s="630"/>
      <c r="AAG78" s="630"/>
      <c r="AAH78" s="630"/>
      <c r="AAI78" s="630"/>
      <c r="AAJ78" s="630"/>
      <c r="AAK78" s="630"/>
      <c r="AAL78" s="630"/>
      <c r="AAM78" s="630"/>
      <c r="AAN78" s="630"/>
      <c r="AAO78" s="630"/>
      <c r="AAP78" s="630"/>
      <c r="AAQ78" s="630"/>
      <c r="AAR78" s="630"/>
      <c r="AAS78" s="630"/>
      <c r="AAT78" s="630"/>
      <c r="AAU78" s="630"/>
      <c r="AAV78" s="630"/>
      <c r="AAW78" s="630"/>
      <c r="AAX78" s="630"/>
      <c r="AAY78" s="630"/>
      <c r="AAZ78" s="630"/>
      <c r="ABA78" s="630"/>
      <c r="ABB78" s="630"/>
      <c r="ABC78" s="630"/>
      <c r="ABD78" s="630"/>
      <c r="ABE78" s="630"/>
      <c r="ABF78" s="630"/>
      <c r="ABG78" s="630"/>
      <c r="ABH78" s="630"/>
      <c r="ABI78" s="630"/>
      <c r="ABJ78" s="630"/>
      <c r="ABK78" s="630"/>
      <c r="ABL78" s="630"/>
      <c r="ABM78" s="630"/>
      <c r="ABN78" s="630"/>
      <c r="ABO78" s="630"/>
      <c r="ABP78" s="630"/>
      <c r="ABQ78" s="630"/>
      <c r="ABR78" s="630"/>
      <c r="ABS78" s="630"/>
      <c r="ABT78" s="630"/>
      <c r="ABU78" s="630"/>
      <c r="ABV78" s="630"/>
      <c r="ABW78" s="630"/>
      <c r="ABX78" s="630"/>
      <c r="ABY78" s="630"/>
      <c r="ABZ78" s="630"/>
      <c r="ACA78" s="630"/>
      <c r="ACB78" s="630"/>
      <c r="ACC78" s="630"/>
      <c r="ACD78" s="630"/>
      <c r="ACE78" s="630"/>
      <c r="ACF78" s="630"/>
      <c r="ACG78" s="630"/>
      <c r="ACH78" s="630"/>
      <c r="ACI78" s="630"/>
      <c r="ACJ78" s="630"/>
      <c r="ACK78" s="630"/>
      <c r="ACL78" s="630"/>
      <c r="ACM78" s="630"/>
      <c r="ACN78" s="630"/>
      <c r="ACO78" s="630"/>
      <c r="ACP78" s="630"/>
      <c r="ACQ78" s="630"/>
      <c r="ACR78" s="630"/>
      <c r="ACS78" s="630"/>
      <c r="ACT78" s="630"/>
      <c r="ACU78" s="630"/>
      <c r="ACV78" s="630"/>
      <c r="ACW78" s="630"/>
      <c r="ACX78" s="630"/>
      <c r="ACY78" s="630"/>
      <c r="ACZ78" s="630"/>
      <c r="ADA78" s="630"/>
      <c r="ADB78" s="630"/>
      <c r="ADC78" s="630"/>
      <c r="ADD78" s="630"/>
      <c r="ADE78" s="630"/>
      <c r="ADF78" s="630"/>
      <c r="ADG78" s="630"/>
      <c r="ADH78" s="630"/>
      <c r="ADI78" s="630"/>
      <c r="ADJ78" s="630"/>
      <c r="ADK78" s="630"/>
      <c r="ADL78" s="630"/>
      <c r="ADM78" s="630"/>
      <c r="ADN78" s="630"/>
      <c r="ADO78" s="630"/>
      <c r="ADP78" s="630"/>
      <c r="ADQ78" s="630"/>
      <c r="ADR78" s="630"/>
      <c r="ADS78" s="630"/>
      <c r="ADT78" s="630"/>
      <c r="ADU78" s="630"/>
      <c r="ADV78" s="630"/>
      <c r="ADW78" s="630"/>
      <c r="ADX78" s="630"/>
      <c r="ADY78" s="630"/>
      <c r="ADZ78" s="630"/>
      <c r="AEA78" s="630"/>
      <c r="AEB78" s="630"/>
      <c r="AEC78" s="630"/>
      <c r="AED78" s="630"/>
      <c r="AEE78" s="630"/>
      <c r="AEF78" s="630"/>
      <c r="AEG78" s="630"/>
      <c r="AEH78" s="630"/>
      <c r="AEI78" s="630"/>
      <c r="AEJ78" s="630"/>
      <c r="AEK78" s="630"/>
      <c r="AEL78" s="630"/>
      <c r="AEM78" s="630"/>
      <c r="AEN78" s="630"/>
      <c r="AEO78" s="630"/>
      <c r="AEP78" s="630"/>
      <c r="AEQ78" s="630"/>
      <c r="AER78" s="630"/>
      <c r="AES78" s="630"/>
      <c r="AET78" s="630"/>
      <c r="AEU78" s="630"/>
      <c r="AEV78" s="630"/>
      <c r="AEW78" s="630"/>
      <c r="AEX78" s="630"/>
      <c r="AEY78" s="630"/>
      <c r="AEZ78" s="630"/>
      <c r="AFA78" s="630"/>
      <c r="AFB78" s="630"/>
      <c r="AFC78" s="630"/>
      <c r="AFD78" s="630"/>
      <c r="AFE78" s="630"/>
      <c r="AFF78" s="630"/>
      <c r="AFG78" s="630"/>
      <c r="AFH78" s="630"/>
      <c r="AFI78" s="630"/>
      <c r="AFJ78" s="630"/>
      <c r="AFK78" s="630"/>
      <c r="AFL78" s="630"/>
      <c r="AFM78" s="630"/>
      <c r="AFN78" s="630"/>
      <c r="AFO78" s="630"/>
      <c r="AFP78" s="630"/>
      <c r="AFQ78" s="630"/>
      <c r="AFR78" s="630"/>
      <c r="AFS78" s="630"/>
      <c r="AFT78" s="630"/>
      <c r="AFU78" s="630"/>
      <c r="AFV78" s="630"/>
      <c r="AFW78" s="630"/>
      <c r="AFX78" s="630"/>
      <c r="AFY78" s="630"/>
      <c r="AFZ78" s="630"/>
      <c r="AGA78" s="630"/>
      <c r="AGB78" s="630"/>
      <c r="AGC78" s="630"/>
      <c r="AGD78" s="630"/>
      <c r="AGE78" s="630"/>
      <c r="AGF78" s="630"/>
      <c r="AGG78" s="630"/>
      <c r="AGH78" s="630"/>
      <c r="AGI78" s="630"/>
      <c r="AGJ78" s="630"/>
      <c r="AGK78" s="630"/>
      <c r="AGL78" s="630"/>
      <c r="AGM78" s="630"/>
      <c r="AGN78" s="630"/>
      <c r="AGO78" s="630"/>
      <c r="AGP78" s="630"/>
      <c r="AGQ78" s="630"/>
      <c r="AGR78" s="630"/>
      <c r="AGS78" s="630"/>
      <c r="AGT78" s="630"/>
      <c r="AGU78" s="630"/>
      <c r="AGV78" s="630"/>
      <c r="AGW78" s="630"/>
      <c r="AGX78" s="630"/>
      <c r="AGY78" s="630"/>
      <c r="AGZ78" s="630"/>
      <c r="AHA78" s="630"/>
      <c r="AHB78" s="630"/>
      <c r="AHC78" s="630"/>
      <c r="AHD78" s="630"/>
      <c r="AHE78" s="630"/>
      <c r="AHF78" s="630"/>
      <c r="AHG78" s="630"/>
      <c r="AHH78" s="630"/>
      <c r="AHI78" s="630"/>
      <c r="AHJ78" s="630"/>
      <c r="AHK78" s="630"/>
      <c r="AHL78" s="630"/>
      <c r="AHM78" s="630"/>
      <c r="AHN78" s="630"/>
      <c r="AHO78" s="630"/>
      <c r="AHP78" s="630"/>
      <c r="AHQ78" s="630"/>
      <c r="AHR78" s="630"/>
      <c r="AHS78" s="630"/>
      <c r="AHT78" s="630"/>
      <c r="AHU78" s="630"/>
      <c r="AHV78" s="630"/>
      <c r="AHW78" s="630"/>
      <c r="AHX78" s="630"/>
      <c r="AHY78" s="630"/>
      <c r="AHZ78" s="630"/>
      <c r="AIA78" s="630"/>
      <c r="AIB78" s="630"/>
      <c r="AIC78" s="630"/>
      <c r="AID78" s="630"/>
      <c r="AIE78" s="630"/>
      <c r="AIF78" s="630"/>
      <c r="AIG78" s="630"/>
      <c r="AIH78" s="630"/>
      <c r="AII78" s="630"/>
      <c r="AIJ78" s="630"/>
      <c r="AIK78" s="630"/>
      <c r="AIL78" s="630"/>
      <c r="AIM78" s="630"/>
      <c r="AIN78" s="630"/>
      <c r="AIO78" s="630"/>
      <c r="AIP78" s="630"/>
      <c r="AIQ78" s="630"/>
      <c r="AIR78" s="630"/>
      <c r="AIS78" s="630"/>
      <c r="AIT78" s="630"/>
      <c r="AIU78" s="630"/>
      <c r="AIV78" s="630"/>
      <c r="AIW78" s="630"/>
      <c r="AIX78" s="630"/>
      <c r="AIY78" s="630"/>
      <c r="AIZ78" s="630"/>
      <c r="AJA78" s="630"/>
      <c r="AJB78" s="630"/>
      <c r="AJC78" s="630"/>
      <c r="AJD78" s="630"/>
      <c r="AJE78" s="630"/>
      <c r="AJF78" s="630"/>
      <c r="AJG78" s="630"/>
      <c r="AJH78" s="630"/>
      <c r="AJI78" s="630"/>
      <c r="AJJ78" s="630"/>
      <c r="AJK78" s="630"/>
      <c r="AJL78" s="630"/>
      <c r="AJM78" s="630"/>
      <c r="AJN78" s="630"/>
      <c r="AJO78" s="630"/>
      <c r="AJP78" s="630"/>
      <c r="AJQ78" s="630"/>
      <c r="AJR78" s="630"/>
      <c r="AJS78" s="630"/>
      <c r="AJT78" s="630"/>
      <c r="AJU78" s="630"/>
      <c r="AJV78" s="630"/>
      <c r="AJW78" s="630"/>
      <c r="AJX78" s="630"/>
      <c r="AJY78" s="630"/>
      <c r="AJZ78" s="630"/>
      <c r="AKA78" s="630"/>
      <c r="AKB78" s="630"/>
      <c r="AKC78" s="630"/>
      <c r="AKD78" s="630"/>
      <c r="AKE78" s="630"/>
      <c r="AKF78" s="630"/>
      <c r="AKG78" s="630"/>
      <c r="AKH78" s="630"/>
      <c r="AKI78" s="630"/>
      <c r="AKJ78" s="630"/>
      <c r="AKK78" s="630"/>
      <c r="AKL78" s="630"/>
      <c r="AKM78" s="630"/>
      <c r="AKN78" s="630"/>
      <c r="AKO78" s="630"/>
      <c r="AKP78" s="630"/>
      <c r="AKQ78" s="630"/>
      <c r="AKR78" s="630"/>
      <c r="AKS78" s="630"/>
      <c r="AKT78" s="630"/>
      <c r="AKU78" s="630"/>
      <c r="AKV78" s="630"/>
      <c r="AKW78" s="630"/>
      <c r="AKX78" s="630"/>
      <c r="AKY78" s="630"/>
      <c r="AKZ78" s="630"/>
      <c r="ALA78" s="630"/>
      <c r="ALB78" s="630"/>
      <c r="ALC78" s="630"/>
      <c r="ALD78" s="630"/>
      <c r="ALE78" s="630"/>
      <c r="ALF78" s="630"/>
      <c r="ALG78" s="630"/>
      <c r="ALH78" s="630"/>
      <c r="ALI78" s="630"/>
      <c r="ALJ78" s="630"/>
      <c r="ALK78" s="630"/>
      <c r="ALL78" s="630"/>
      <c r="ALM78" s="630"/>
      <c r="ALN78" s="630"/>
      <c r="ALO78" s="630"/>
    </row>
    <row r="79" s="634" customFormat="true" ht="15.75" hidden="true" customHeight="false" outlineLevel="0" collapsed="false">
      <c r="A79" s="630"/>
      <c r="B79" s="635"/>
      <c r="C79" s="632"/>
      <c r="D79" s="632"/>
      <c r="E79" s="632"/>
      <c r="F79" s="633" t="n">
        <v>0</v>
      </c>
      <c r="G79" s="633" t="n">
        <v>0</v>
      </c>
      <c r="H79" s="633" t="n">
        <v>0</v>
      </c>
      <c r="I79" s="633" t="n">
        <v>0</v>
      </c>
      <c r="J79" s="632"/>
      <c r="K79" s="632"/>
      <c r="L79" s="632"/>
      <c r="M79" s="632"/>
      <c r="N79" s="633" t="n">
        <v>0</v>
      </c>
      <c r="O79" s="633" t="n">
        <v>0</v>
      </c>
      <c r="P79" s="633" t="n">
        <v>0</v>
      </c>
      <c r="Q79" s="633" t="n">
        <v>0</v>
      </c>
      <c r="R79" s="632"/>
      <c r="S79" s="632"/>
      <c r="T79" s="632"/>
      <c r="U79" s="633" t="n">
        <v>0</v>
      </c>
      <c r="V79" s="633" t="n">
        <v>0</v>
      </c>
      <c r="W79" s="633" t="n">
        <v>0</v>
      </c>
      <c r="X79" s="633" t="n">
        <v>0</v>
      </c>
      <c r="Y79" s="633" t="n">
        <v>0</v>
      </c>
      <c r="Z79" s="633" t="n">
        <v>0</v>
      </c>
      <c r="AA79" s="633" t="n">
        <v>0</v>
      </c>
      <c r="AB79" s="633" t="n">
        <v>0</v>
      </c>
      <c r="AC79" s="633" t="n">
        <v>0</v>
      </c>
      <c r="AD79" s="633" t="n">
        <v>0</v>
      </c>
      <c r="AE79" s="633" t="n">
        <v>0</v>
      </c>
      <c r="AF79" s="633" t="n">
        <v>0</v>
      </c>
      <c r="AG79" s="633" t="n">
        <v>0</v>
      </c>
      <c r="AH79" s="633" t="n">
        <v>0</v>
      </c>
      <c r="AI79" s="633" t="n">
        <v>0</v>
      </c>
      <c r="AJ79" s="633" t="n">
        <v>0</v>
      </c>
      <c r="AK79" s="633" t="n">
        <v>0</v>
      </c>
      <c r="AL79" s="633" t="n">
        <v>0</v>
      </c>
      <c r="AM79" s="633" t="n">
        <v>0</v>
      </c>
      <c r="AN79" s="633" t="n">
        <v>0</v>
      </c>
      <c r="AO79" s="630"/>
      <c r="AP79" s="630"/>
      <c r="AQ79" s="630"/>
      <c r="AR79" s="630"/>
      <c r="AS79" s="630"/>
      <c r="AT79" s="630"/>
      <c r="AU79" s="630"/>
      <c r="AV79" s="630"/>
      <c r="AW79" s="630"/>
      <c r="AX79" s="630"/>
      <c r="AY79" s="630"/>
      <c r="AZ79" s="630"/>
      <c r="BA79" s="630"/>
      <c r="BB79" s="630"/>
      <c r="BC79" s="630"/>
      <c r="BD79" s="630"/>
      <c r="BE79" s="630"/>
      <c r="BF79" s="630"/>
      <c r="BG79" s="630"/>
      <c r="BH79" s="630"/>
      <c r="BI79" s="630"/>
      <c r="BJ79" s="630"/>
      <c r="BK79" s="630"/>
      <c r="BL79" s="630"/>
      <c r="BM79" s="630"/>
      <c r="BN79" s="630"/>
      <c r="BO79" s="630"/>
      <c r="BP79" s="630"/>
      <c r="BQ79" s="630"/>
      <c r="BR79" s="630"/>
      <c r="BS79" s="630"/>
      <c r="BT79" s="630"/>
      <c r="BU79" s="630"/>
      <c r="BV79" s="630"/>
      <c r="BW79" s="630"/>
      <c r="BX79" s="630"/>
      <c r="BY79" s="630"/>
      <c r="BZ79" s="630"/>
      <c r="CA79" s="630"/>
      <c r="CB79" s="630"/>
      <c r="CC79" s="630"/>
      <c r="CD79" s="630"/>
      <c r="CE79" s="630"/>
      <c r="CF79" s="630"/>
      <c r="CG79" s="630"/>
      <c r="CH79" s="630"/>
      <c r="CI79" s="630"/>
      <c r="CJ79" s="630"/>
      <c r="CK79" s="630"/>
      <c r="CL79" s="630"/>
      <c r="CM79" s="630"/>
      <c r="CN79" s="630"/>
      <c r="CO79" s="630"/>
      <c r="CP79" s="630"/>
      <c r="CQ79" s="630"/>
      <c r="CR79" s="630"/>
      <c r="CS79" s="630"/>
      <c r="CT79" s="630"/>
      <c r="CU79" s="630"/>
      <c r="CV79" s="630"/>
      <c r="CW79" s="630"/>
      <c r="CX79" s="630"/>
      <c r="CY79" s="630"/>
      <c r="CZ79" s="630"/>
      <c r="DA79" s="630"/>
      <c r="DB79" s="630"/>
      <c r="DC79" s="630"/>
      <c r="DD79" s="630"/>
      <c r="DE79" s="630"/>
      <c r="DF79" s="630"/>
      <c r="DG79" s="630"/>
      <c r="DH79" s="630"/>
      <c r="DI79" s="630"/>
      <c r="DJ79" s="630"/>
      <c r="DK79" s="630"/>
      <c r="DL79" s="630"/>
      <c r="DM79" s="630"/>
      <c r="DN79" s="630"/>
      <c r="DO79" s="630"/>
      <c r="DP79" s="630"/>
      <c r="DQ79" s="630"/>
      <c r="DR79" s="630"/>
      <c r="DS79" s="630"/>
      <c r="DT79" s="630"/>
      <c r="DU79" s="630"/>
      <c r="DV79" s="630"/>
      <c r="DW79" s="630"/>
      <c r="DX79" s="630"/>
      <c r="DY79" s="630"/>
      <c r="DZ79" s="630"/>
      <c r="EA79" s="630"/>
      <c r="EB79" s="630"/>
      <c r="EC79" s="630"/>
      <c r="ED79" s="630"/>
      <c r="EE79" s="630"/>
      <c r="EF79" s="630"/>
      <c r="EG79" s="630"/>
      <c r="EH79" s="630"/>
      <c r="EI79" s="630"/>
      <c r="EJ79" s="630"/>
      <c r="EK79" s="630"/>
      <c r="EL79" s="630"/>
      <c r="EM79" s="630"/>
      <c r="EN79" s="630"/>
      <c r="EO79" s="630"/>
      <c r="EP79" s="630"/>
      <c r="EQ79" s="630"/>
      <c r="ER79" s="630"/>
      <c r="ES79" s="630"/>
      <c r="ET79" s="630"/>
      <c r="EU79" s="630"/>
      <c r="EV79" s="630"/>
      <c r="EW79" s="630"/>
      <c r="EX79" s="630"/>
      <c r="EY79" s="630"/>
      <c r="EZ79" s="630"/>
      <c r="FA79" s="630"/>
      <c r="FB79" s="630"/>
      <c r="FC79" s="630"/>
      <c r="FD79" s="630"/>
      <c r="FE79" s="630"/>
      <c r="FF79" s="630"/>
      <c r="FG79" s="630"/>
      <c r="FH79" s="630"/>
      <c r="FI79" s="630"/>
      <c r="FJ79" s="630"/>
      <c r="FK79" s="630"/>
      <c r="FL79" s="630"/>
      <c r="FM79" s="630"/>
      <c r="FN79" s="630"/>
      <c r="FO79" s="630"/>
      <c r="FP79" s="630"/>
      <c r="FQ79" s="630"/>
      <c r="FR79" s="630"/>
      <c r="FS79" s="630"/>
      <c r="FT79" s="630"/>
      <c r="FU79" s="630"/>
      <c r="FV79" s="630"/>
      <c r="FW79" s="630"/>
      <c r="FX79" s="630"/>
      <c r="FY79" s="630"/>
      <c r="FZ79" s="630"/>
      <c r="GA79" s="630"/>
      <c r="GB79" s="630"/>
      <c r="GC79" s="630"/>
      <c r="GD79" s="630"/>
      <c r="GE79" s="630"/>
      <c r="GF79" s="630"/>
      <c r="GG79" s="630"/>
      <c r="GH79" s="630"/>
      <c r="GI79" s="630"/>
      <c r="GJ79" s="630"/>
      <c r="GK79" s="630"/>
      <c r="GL79" s="630"/>
      <c r="GM79" s="630"/>
      <c r="GN79" s="630"/>
      <c r="GO79" s="630"/>
      <c r="GP79" s="630"/>
      <c r="GQ79" s="630"/>
      <c r="GR79" s="630"/>
      <c r="GS79" s="630"/>
      <c r="GT79" s="630"/>
      <c r="GU79" s="630"/>
      <c r="GV79" s="630"/>
      <c r="GW79" s="630"/>
      <c r="GX79" s="630"/>
      <c r="GY79" s="630"/>
      <c r="GZ79" s="630"/>
      <c r="HA79" s="630"/>
      <c r="HB79" s="630"/>
      <c r="HC79" s="630"/>
      <c r="HD79" s="630"/>
      <c r="HE79" s="630"/>
      <c r="HF79" s="630"/>
      <c r="HG79" s="630"/>
      <c r="HH79" s="630"/>
      <c r="HI79" s="630"/>
      <c r="HJ79" s="630"/>
      <c r="HK79" s="630"/>
      <c r="HL79" s="630"/>
      <c r="HM79" s="630"/>
      <c r="HN79" s="630"/>
      <c r="HO79" s="630"/>
      <c r="HP79" s="630"/>
      <c r="HQ79" s="630"/>
      <c r="HR79" s="630"/>
      <c r="HS79" s="630"/>
      <c r="HT79" s="630"/>
      <c r="HU79" s="630"/>
      <c r="HV79" s="630"/>
      <c r="HW79" s="630"/>
      <c r="HX79" s="630"/>
      <c r="HY79" s="630"/>
      <c r="HZ79" s="630"/>
      <c r="IA79" s="630"/>
      <c r="IB79" s="630"/>
      <c r="IC79" s="630"/>
      <c r="ID79" s="630"/>
      <c r="IE79" s="630"/>
      <c r="IF79" s="630"/>
      <c r="IG79" s="630"/>
      <c r="IH79" s="630"/>
      <c r="II79" s="630"/>
      <c r="IJ79" s="630"/>
      <c r="IK79" s="630"/>
      <c r="IL79" s="630"/>
      <c r="IM79" s="630"/>
      <c r="IN79" s="630"/>
      <c r="IO79" s="630"/>
      <c r="IP79" s="630"/>
      <c r="IQ79" s="630"/>
      <c r="IR79" s="630"/>
      <c r="IS79" s="630"/>
      <c r="IT79" s="630"/>
      <c r="IU79" s="630"/>
      <c r="IV79" s="630"/>
      <c r="IW79" s="630"/>
      <c r="IX79" s="630"/>
      <c r="IY79" s="630"/>
      <c r="IZ79" s="630"/>
      <c r="JA79" s="630"/>
      <c r="JB79" s="630"/>
      <c r="JC79" s="630"/>
      <c r="JD79" s="630"/>
      <c r="JE79" s="630"/>
      <c r="JF79" s="630"/>
      <c r="JG79" s="630"/>
      <c r="JH79" s="630"/>
      <c r="JI79" s="630"/>
      <c r="JJ79" s="630"/>
      <c r="JK79" s="630"/>
      <c r="JL79" s="630"/>
      <c r="JM79" s="630"/>
      <c r="JN79" s="630"/>
      <c r="JO79" s="630"/>
      <c r="JP79" s="630"/>
      <c r="JQ79" s="630"/>
      <c r="JR79" s="630"/>
      <c r="JS79" s="630"/>
      <c r="JT79" s="630"/>
      <c r="JU79" s="630"/>
      <c r="JV79" s="630"/>
      <c r="JW79" s="630"/>
      <c r="JX79" s="630"/>
      <c r="JY79" s="630"/>
      <c r="JZ79" s="630"/>
      <c r="KA79" s="630"/>
      <c r="KB79" s="630"/>
      <c r="KC79" s="630"/>
      <c r="KD79" s="630"/>
      <c r="KE79" s="630"/>
      <c r="KF79" s="630"/>
      <c r="KG79" s="630"/>
      <c r="KH79" s="630"/>
      <c r="KI79" s="630"/>
      <c r="KJ79" s="630"/>
      <c r="KK79" s="630"/>
      <c r="KL79" s="630"/>
      <c r="KM79" s="630"/>
      <c r="KN79" s="630"/>
      <c r="KO79" s="630"/>
      <c r="KP79" s="630"/>
      <c r="KQ79" s="630"/>
      <c r="KR79" s="630"/>
      <c r="KS79" s="630"/>
      <c r="KT79" s="630"/>
      <c r="KU79" s="630"/>
      <c r="KV79" s="630"/>
      <c r="KW79" s="630"/>
      <c r="KX79" s="630"/>
      <c r="KY79" s="630"/>
      <c r="KZ79" s="630"/>
      <c r="LA79" s="630"/>
      <c r="LB79" s="630"/>
      <c r="LC79" s="630"/>
      <c r="LD79" s="630"/>
      <c r="LE79" s="630"/>
      <c r="LF79" s="630"/>
      <c r="LG79" s="630"/>
      <c r="LH79" s="630"/>
      <c r="LI79" s="630"/>
      <c r="LJ79" s="630"/>
      <c r="LK79" s="630"/>
      <c r="LL79" s="630"/>
      <c r="LM79" s="630"/>
      <c r="LN79" s="630"/>
      <c r="LO79" s="630"/>
      <c r="LP79" s="630"/>
      <c r="LQ79" s="630"/>
      <c r="LR79" s="630"/>
      <c r="LS79" s="630"/>
      <c r="LT79" s="630"/>
      <c r="LU79" s="630"/>
      <c r="LV79" s="630"/>
      <c r="LW79" s="630"/>
      <c r="LX79" s="630"/>
      <c r="LY79" s="630"/>
      <c r="LZ79" s="630"/>
      <c r="MA79" s="630"/>
      <c r="MB79" s="630"/>
      <c r="MC79" s="630"/>
      <c r="MD79" s="630"/>
      <c r="ME79" s="630"/>
      <c r="MF79" s="630"/>
      <c r="MG79" s="630"/>
      <c r="MH79" s="630"/>
      <c r="MI79" s="630"/>
      <c r="MJ79" s="630"/>
      <c r="MK79" s="630"/>
      <c r="ML79" s="630"/>
      <c r="MM79" s="630"/>
      <c r="MN79" s="630"/>
      <c r="MO79" s="630"/>
      <c r="MP79" s="630"/>
      <c r="MQ79" s="630"/>
      <c r="MR79" s="630"/>
      <c r="MS79" s="630"/>
      <c r="MT79" s="630"/>
      <c r="MU79" s="630"/>
      <c r="MV79" s="630"/>
      <c r="MW79" s="630"/>
      <c r="MX79" s="630"/>
      <c r="MY79" s="630"/>
      <c r="MZ79" s="630"/>
      <c r="NA79" s="630"/>
      <c r="NB79" s="630"/>
      <c r="NC79" s="630"/>
      <c r="ND79" s="630"/>
      <c r="NE79" s="630"/>
      <c r="NF79" s="630"/>
      <c r="NG79" s="630"/>
      <c r="NH79" s="630"/>
      <c r="NI79" s="630"/>
      <c r="NJ79" s="630"/>
      <c r="NK79" s="630"/>
      <c r="NL79" s="630"/>
      <c r="NM79" s="630"/>
      <c r="NN79" s="630"/>
      <c r="NO79" s="630"/>
      <c r="NP79" s="630"/>
      <c r="NQ79" s="630"/>
      <c r="NR79" s="630"/>
      <c r="NS79" s="630"/>
      <c r="NT79" s="630"/>
      <c r="NU79" s="630"/>
      <c r="NV79" s="630"/>
      <c r="NW79" s="630"/>
      <c r="NX79" s="630"/>
      <c r="NY79" s="630"/>
      <c r="NZ79" s="630"/>
      <c r="OA79" s="630"/>
      <c r="OB79" s="630"/>
      <c r="OC79" s="630"/>
      <c r="OD79" s="630"/>
      <c r="OE79" s="630"/>
      <c r="OF79" s="630"/>
      <c r="OG79" s="630"/>
      <c r="OH79" s="630"/>
      <c r="OI79" s="630"/>
      <c r="OJ79" s="630"/>
      <c r="OK79" s="630"/>
      <c r="OL79" s="630"/>
      <c r="OM79" s="630"/>
      <c r="ON79" s="630"/>
      <c r="OO79" s="630"/>
      <c r="OP79" s="630"/>
      <c r="OQ79" s="630"/>
      <c r="OR79" s="630"/>
      <c r="OS79" s="630"/>
      <c r="OT79" s="630"/>
      <c r="OU79" s="630"/>
      <c r="OV79" s="630"/>
      <c r="OW79" s="630"/>
      <c r="OX79" s="630"/>
      <c r="OY79" s="630"/>
      <c r="OZ79" s="630"/>
      <c r="PA79" s="630"/>
      <c r="PB79" s="630"/>
      <c r="PC79" s="630"/>
      <c r="PD79" s="630"/>
      <c r="PE79" s="630"/>
      <c r="PF79" s="630"/>
      <c r="PG79" s="630"/>
      <c r="PH79" s="630"/>
      <c r="PI79" s="630"/>
      <c r="PJ79" s="630"/>
      <c r="PK79" s="630"/>
      <c r="PL79" s="630"/>
      <c r="PM79" s="630"/>
      <c r="PN79" s="630"/>
      <c r="PO79" s="630"/>
      <c r="PP79" s="630"/>
      <c r="PQ79" s="630"/>
      <c r="PR79" s="630"/>
      <c r="PS79" s="630"/>
      <c r="PT79" s="630"/>
      <c r="PU79" s="630"/>
      <c r="PV79" s="630"/>
      <c r="PW79" s="630"/>
      <c r="PX79" s="630"/>
      <c r="PY79" s="630"/>
      <c r="PZ79" s="630"/>
      <c r="QA79" s="630"/>
      <c r="QB79" s="630"/>
      <c r="QC79" s="630"/>
      <c r="QD79" s="630"/>
      <c r="QE79" s="630"/>
      <c r="QF79" s="630"/>
      <c r="QG79" s="630"/>
      <c r="QH79" s="630"/>
      <c r="QI79" s="630"/>
      <c r="QJ79" s="630"/>
      <c r="QK79" s="630"/>
      <c r="QL79" s="630"/>
      <c r="QM79" s="630"/>
      <c r="QN79" s="630"/>
      <c r="QO79" s="630"/>
      <c r="QP79" s="630"/>
      <c r="QQ79" s="630"/>
      <c r="QR79" s="630"/>
      <c r="QS79" s="630"/>
      <c r="QT79" s="630"/>
      <c r="QU79" s="630"/>
      <c r="QV79" s="630"/>
      <c r="QW79" s="630"/>
      <c r="QX79" s="630"/>
      <c r="QY79" s="630"/>
      <c r="QZ79" s="630"/>
      <c r="RA79" s="630"/>
      <c r="RB79" s="630"/>
      <c r="RC79" s="630"/>
      <c r="RD79" s="630"/>
      <c r="RE79" s="630"/>
      <c r="RF79" s="630"/>
      <c r="RG79" s="630"/>
      <c r="RH79" s="630"/>
      <c r="RI79" s="630"/>
      <c r="RJ79" s="630"/>
      <c r="RK79" s="630"/>
      <c r="RL79" s="630"/>
      <c r="RM79" s="630"/>
      <c r="RN79" s="630"/>
      <c r="RO79" s="630"/>
      <c r="RP79" s="630"/>
      <c r="RQ79" s="630"/>
      <c r="RR79" s="630"/>
      <c r="RS79" s="630"/>
      <c r="RT79" s="630"/>
      <c r="RU79" s="630"/>
      <c r="RV79" s="630"/>
      <c r="RW79" s="630"/>
      <c r="RX79" s="630"/>
      <c r="RY79" s="630"/>
      <c r="RZ79" s="630"/>
      <c r="SA79" s="630"/>
      <c r="SB79" s="630"/>
      <c r="SC79" s="630"/>
      <c r="SD79" s="630"/>
      <c r="SE79" s="630"/>
      <c r="SF79" s="630"/>
      <c r="SG79" s="630"/>
      <c r="SH79" s="630"/>
      <c r="SI79" s="630"/>
      <c r="SJ79" s="630"/>
      <c r="SK79" s="630"/>
      <c r="SL79" s="630"/>
      <c r="SM79" s="630"/>
      <c r="SN79" s="630"/>
      <c r="SO79" s="630"/>
      <c r="SP79" s="630"/>
      <c r="SQ79" s="630"/>
      <c r="SR79" s="630"/>
      <c r="SS79" s="630"/>
      <c r="ST79" s="630"/>
      <c r="SU79" s="630"/>
      <c r="SV79" s="630"/>
      <c r="SW79" s="630"/>
      <c r="SX79" s="630"/>
      <c r="SY79" s="630"/>
      <c r="SZ79" s="630"/>
      <c r="TA79" s="630"/>
      <c r="TB79" s="630"/>
      <c r="TC79" s="630"/>
      <c r="TD79" s="630"/>
      <c r="TE79" s="630"/>
      <c r="TF79" s="630"/>
      <c r="TG79" s="630"/>
      <c r="TH79" s="630"/>
      <c r="TI79" s="630"/>
      <c r="TJ79" s="630"/>
      <c r="TK79" s="630"/>
      <c r="TL79" s="630"/>
      <c r="TM79" s="630"/>
      <c r="TN79" s="630"/>
      <c r="TO79" s="630"/>
      <c r="TP79" s="630"/>
      <c r="TQ79" s="630"/>
      <c r="TR79" s="630"/>
      <c r="TS79" s="630"/>
      <c r="TT79" s="630"/>
      <c r="TU79" s="630"/>
      <c r="TV79" s="630"/>
      <c r="TW79" s="630"/>
      <c r="TX79" s="630"/>
      <c r="TY79" s="630"/>
      <c r="TZ79" s="630"/>
      <c r="UA79" s="630"/>
      <c r="UB79" s="630"/>
      <c r="UC79" s="630"/>
      <c r="UD79" s="630"/>
      <c r="UE79" s="630"/>
      <c r="UF79" s="630"/>
      <c r="UG79" s="630"/>
      <c r="UH79" s="630"/>
      <c r="UI79" s="630"/>
      <c r="UJ79" s="630"/>
      <c r="UK79" s="630"/>
      <c r="UL79" s="630"/>
      <c r="UM79" s="630"/>
      <c r="UN79" s="630"/>
      <c r="UO79" s="630"/>
      <c r="UP79" s="630"/>
      <c r="UQ79" s="630"/>
      <c r="UR79" s="630"/>
      <c r="US79" s="630"/>
      <c r="UT79" s="630"/>
      <c r="UU79" s="630"/>
      <c r="UV79" s="630"/>
      <c r="UW79" s="630"/>
      <c r="UX79" s="630"/>
      <c r="UY79" s="630"/>
      <c r="UZ79" s="630"/>
      <c r="VA79" s="630"/>
      <c r="VB79" s="630"/>
      <c r="VC79" s="630"/>
      <c r="VD79" s="630"/>
      <c r="VE79" s="630"/>
      <c r="VF79" s="630"/>
      <c r="VG79" s="630"/>
      <c r="VH79" s="630"/>
      <c r="VI79" s="630"/>
      <c r="VJ79" s="630"/>
      <c r="VK79" s="630"/>
      <c r="VL79" s="630"/>
      <c r="VM79" s="630"/>
      <c r="VN79" s="630"/>
      <c r="VO79" s="630"/>
      <c r="VP79" s="630"/>
      <c r="VQ79" s="630"/>
      <c r="VR79" s="630"/>
      <c r="VS79" s="630"/>
      <c r="VT79" s="630"/>
      <c r="VU79" s="630"/>
      <c r="VV79" s="630"/>
      <c r="VW79" s="630"/>
      <c r="VX79" s="630"/>
      <c r="VY79" s="630"/>
      <c r="VZ79" s="630"/>
      <c r="WA79" s="630"/>
      <c r="WB79" s="630"/>
      <c r="WC79" s="630"/>
      <c r="WD79" s="630"/>
      <c r="WE79" s="630"/>
      <c r="WF79" s="630"/>
      <c r="WG79" s="630"/>
      <c r="WH79" s="630"/>
      <c r="WI79" s="630"/>
      <c r="WJ79" s="630"/>
      <c r="WK79" s="630"/>
      <c r="WL79" s="630"/>
      <c r="WM79" s="630"/>
      <c r="WN79" s="630"/>
      <c r="WO79" s="630"/>
      <c r="WP79" s="630"/>
      <c r="WQ79" s="630"/>
      <c r="WR79" s="630"/>
      <c r="WS79" s="630"/>
      <c r="WT79" s="630"/>
      <c r="WU79" s="630"/>
      <c r="WV79" s="630"/>
      <c r="WW79" s="630"/>
      <c r="WX79" s="630"/>
      <c r="WY79" s="630"/>
      <c r="WZ79" s="630"/>
      <c r="XA79" s="630"/>
      <c r="XB79" s="630"/>
      <c r="XC79" s="630"/>
      <c r="XD79" s="630"/>
      <c r="XE79" s="630"/>
      <c r="XF79" s="630"/>
      <c r="XG79" s="630"/>
      <c r="XH79" s="630"/>
      <c r="XI79" s="630"/>
      <c r="XJ79" s="630"/>
      <c r="XK79" s="630"/>
      <c r="XL79" s="630"/>
      <c r="XM79" s="630"/>
      <c r="XN79" s="630"/>
      <c r="XO79" s="630"/>
      <c r="XP79" s="630"/>
      <c r="XQ79" s="630"/>
      <c r="XR79" s="630"/>
      <c r="XS79" s="630"/>
      <c r="XT79" s="630"/>
      <c r="XU79" s="630"/>
      <c r="XV79" s="630"/>
      <c r="XW79" s="630"/>
      <c r="XX79" s="630"/>
      <c r="XY79" s="630"/>
      <c r="XZ79" s="630"/>
      <c r="YA79" s="630"/>
      <c r="YB79" s="630"/>
      <c r="YC79" s="630"/>
      <c r="YD79" s="630"/>
      <c r="YE79" s="630"/>
      <c r="YF79" s="630"/>
      <c r="YG79" s="630"/>
      <c r="YH79" s="630"/>
      <c r="YI79" s="630"/>
      <c r="YJ79" s="630"/>
      <c r="YK79" s="630"/>
      <c r="YL79" s="630"/>
      <c r="YM79" s="630"/>
      <c r="YN79" s="630"/>
      <c r="YO79" s="630"/>
      <c r="YP79" s="630"/>
      <c r="YQ79" s="630"/>
      <c r="YR79" s="630"/>
      <c r="YS79" s="630"/>
      <c r="YT79" s="630"/>
      <c r="YU79" s="630"/>
      <c r="YV79" s="630"/>
      <c r="YW79" s="630"/>
      <c r="YX79" s="630"/>
      <c r="YY79" s="630"/>
      <c r="YZ79" s="630"/>
      <c r="ZA79" s="630"/>
      <c r="ZB79" s="630"/>
      <c r="ZC79" s="630"/>
      <c r="ZD79" s="630"/>
      <c r="ZE79" s="630"/>
      <c r="ZF79" s="630"/>
      <c r="ZG79" s="630"/>
      <c r="ZH79" s="630"/>
      <c r="ZI79" s="630"/>
      <c r="ZJ79" s="630"/>
      <c r="ZK79" s="630"/>
      <c r="ZL79" s="630"/>
      <c r="ZM79" s="630"/>
      <c r="ZN79" s="630"/>
      <c r="ZO79" s="630"/>
      <c r="ZP79" s="630"/>
      <c r="ZQ79" s="630"/>
      <c r="ZR79" s="630"/>
      <c r="ZS79" s="630"/>
      <c r="ZT79" s="630"/>
      <c r="ZU79" s="630"/>
      <c r="ZV79" s="630"/>
      <c r="ZW79" s="630"/>
      <c r="ZX79" s="630"/>
      <c r="ZY79" s="630"/>
      <c r="ZZ79" s="630"/>
      <c r="AAA79" s="630"/>
      <c r="AAB79" s="630"/>
      <c r="AAC79" s="630"/>
      <c r="AAD79" s="630"/>
      <c r="AAE79" s="630"/>
      <c r="AAF79" s="630"/>
      <c r="AAG79" s="630"/>
      <c r="AAH79" s="630"/>
      <c r="AAI79" s="630"/>
      <c r="AAJ79" s="630"/>
      <c r="AAK79" s="630"/>
      <c r="AAL79" s="630"/>
      <c r="AAM79" s="630"/>
      <c r="AAN79" s="630"/>
      <c r="AAO79" s="630"/>
      <c r="AAP79" s="630"/>
      <c r="AAQ79" s="630"/>
      <c r="AAR79" s="630"/>
      <c r="AAS79" s="630"/>
      <c r="AAT79" s="630"/>
      <c r="AAU79" s="630"/>
      <c r="AAV79" s="630"/>
      <c r="AAW79" s="630"/>
      <c r="AAX79" s="630"/>
      <c r="AAY79" s="630"/>
      <c r="AAZ79" s="630"/>
      <c r="ABA79" s="630"/>
      <c r="ABB79" s="630"/>
      <c r="ABC79" s="630"/>
      <c r="ABD79" s="630"/>
      <c r="ABE79" s="630"/>
      <c r="ABF79" s="630"/>
      <c r="ABG79" s="630"/>
      <c r="ABH79" s="630"/>
      <c r="ABI79" s="630"/>
      <c r="ABJ79" s="630"/>
      <c r="ABK79" s="630"/>
      <c r="ABL79" s="630"/>
      <c r="ABM79" s="630"/>
      <c r="ABN79" s="630"/>
      <c r="ABO79" s="630"/>
      <c r="ABP79" s="630"/>
      <c r="ABQ79" s="630"/>
      <c r="ABR79" s="630"/>
      <c r="ABS79" s="630"/>
      <c r="ABT79" s="630"/>
      <c r="ABU79" s="630"/>
      <c r="ABV79" s="630"/>
      <c r="ABW79" s="630"/>
      <c r="ABX79" s="630"/>
      <c r="ABY79" s="630"/>
      <c r="ABZ79" s="630"/>
      <c r="ACA79" s="630"/>
      <c r="ACB79" s="630"/>
      <c r="ACC79" s="630"/>
      <c r="ACD79" s="630"/>
      <c r="ACE79" s="630"/>
      <c r="ACF79" s="630"/>
      <c r="ACG79" s="630"/>
      <c r="ACH79" s="630"/>
      <c r="ACI79" s="630"/>
      <c r="ACJ79" s="630"/>
      <c r="ACK79" s="630"/>
      <c r="ACL79" s="630"/>
      <c r="ACM79" s="630"/>
      <c r="ACN79" s="630"/>
      <c r="ACO79" s="630"/>
      <c r="ACP79" s="630"/>
      <c r="ACQ79" s="630"/>
      <c r="ACR79" s="630"/>
      <c r="ACS79" s="630"/>
      <c r="ACT79" s="630"/>
      <c r="ACU79" s="630"/>
      <c r="ACV79" s="630"/>
      <c r="ACW79" s="630"/>
      <c r="ACX79" s="630"/>
      <c r="ACY79" s="630"/>
      <c r="ACZ79" s="630"/>
      <c r="ADA79" s="630"/>
      <c r="ADB79" s="630"/>
      <c r="ADC79" s="630"/>
      <c r="ADD79" s="630"/>
      <c r="ADE79" s="630"/>
      <c r="ADF79" s="630"/>
      <c r="ADG79" s="630"/>
      <c r="ADH79" s="630"/>
      <c r="ADI79" s="630"/>
      <c r="ADJ79" s="630"/>
      <c r="ADK79" s="630"/>
      <c r="ADL79" s="630"/>
      <c r="ADM79" s="630"/>
      <c r="ADN79" s="630"/>
      <c r="ADO79" s="630"/>
      <c r="ADP79" s="630"/>
      <c r="ADQ79" s="630"/>
      <c r="ADR79" s="630"/>
      <c r="ADS79" s="630"/>
      <c r="ADT79" s="630"/>
      <c r="ADU79" s="630"/>
      <c r="ADV79" s="630"/>
      <c r="ADW79" s="630"/>
      <c r="ADX79" s="630"/>
      <c r="ADY79" s="630"/>
      <c r="ADZ79" s="630"/>
      <c r="AEA79" s="630"/>
      <c r="AEB79" s="630"/>
      <c r="AEC79" s="630"/>
      <c r="AED79" s="630"/>
      <c r="AEE79" s="630"/>
      <c r="AEF79" s="630"/>
      <c r="AEG79" s="630"/>
      <c r="AEH79" s="630"/>
      <c r="AEI79" s="630"/>
      <c r="AEJ79" s="630"/>
      <c r="AEK79" s="630"/>
      <c r="AEL79" s="630"/>
      <c r="AEM79" s="630"/>
      <c r="AEN79" s="630"/>
      <c r="AEO79" s="630"/>
      <c r="AEP79" s="630"/>
      <c r="AEQ79" s="630"/>
      <c r="AER79" s="630"/>
      <c r="AES79" s="630"/>
      <c r="AET79" s="630"/>
      <c r="AEU79" s="630"/>
      <c r="AEV79" s="630"/>
      <c r="AEW79" s="630"/>
      <c r="AEX79" s="630"/>
      <c r="AEY79" s="630"/>
      <c r="AEZ79" s="630"/>
      <c r="AFA79" s="630"/>
      <c r="AFB79" s="630"/>
      <c r="AFC79" s="630"/>
      <c r="AFD79" s="630"/>
      <c r="AFE79" s="630"/>
      <c r="AFF79" s="630"/>
      <c r="AFG79" s="630"/>
      <c r="AFH79" s="630"/>
      <c r="AFI79" s="630"/>
      <c r="AFJ79" s="630"/>
      <c r="AFK79" s="630"/>
      <c r="AFL79" s="630"/>
      <c r="AFM79" s="630"/>
      <c r="AFN79" s="630"/>
      <c r="AFO79" s="630"/>
      <c r="AFP79" s="630"/>
      <c r="AFQ79" s="630"/>
      <c r="AFR79" s="630"/>
      <c r="AFS79" s="630"/>
      <c r="AFT79" s="630"/>
      <c r="AFU79" s="630"/>
      <c r="AFV79" s="630"/>
      <c r="AFW79" s="630"/>
      <c r="AFX79" s="630"/>
      <c r="AFY79" s="630"/>
      <c r="AFZ79" s="630"/>
      <c r="AGA79" s="630"/>
      <c r="AGB79" s="630"/>
      <c r="AGC79" s="630"/>
      <c r="AGD79" s="630"/>
      <c r="AGE79" s="630"/>
      <c r="AGF79" s="630"/>
      <c r="AGG79" s="630"/>
      <c r="AGH79" s="630"/>
      <c r="AGI79" s="630"/>
      <c r="AGJ79" s="630"/>
      <c r="AGK79" s="630"/>
      <c r="AGL79" s="630"/>
      <c r="AGM79" s="630"/>
      <c r="AGN79" s="630"/>
      <c r="AGO79" s="630"/>
      <c r="AGP79" s="630"/>
      <c r="AGQ79" s="630"/>
      <c r="AGR79" s="630"/>
      <c r="AGS79" s="630"/>
      <c r="AGT79" s="630"/>
      <c r="AGU79" s="630"/>
      <c r="AGV79" s="630"/>
      <c r="AGW79" s="630"/>
      <c r="AGX79" s="630"/>
      <c r="AGY79" s="630"/>
      <c r="AGZ79" s="630"/>
      <c r="AHA79" s="630"/>
      <c r="AHB79" s="630"/>
      <c r="AHC79" s="630"/>
      <c r="AHD79" s="630"/>
      <c r="AHE79" s="630"/>
      <c r="AHF79" s="630"/>
      <c r="AHG79" s="630"/>
      <c r="AHH79" s="630"/>
      <c r="AHI79" s="630"/>
      <c r="AHJ79" s="630"/>
      <c r="AHK79" s="630"/>
      <c r="AHL79" s="630"/>
      <c r="AHM79" s="630"/>
      <c r="AHN79" s="630"/>
      <c r="AHO79" s="630"/>
      <c r="AHP79" s="630"/>
      <c r="AHQ79" s="630"/>
      <c r="AHR79" s="630"/>
      <c r="AHS79" s="630"/>
      <c r="AHT79" s="630"/>
      <c r="AHU79" s="630"/>
      <c r="AHV79" s="630"/>
      <c r="AHW79" s="630"/>
      <c r="AHX79" s="630"/>
      <c r="AHY79" s="630"/>
      <c r="AHZ79" s="630"/>
      <c r="AIA79" s="630"/>
      <c r="AIB79" s="630"/>
      <c r="AIC79" s="630"/>
      <c r="AID79" s="630"/>
      <c r="AIE79" s="630"/>
      <c r="AIF79" s="630"/>
      <c r="AIG79" s="630"/>
      <c r="AIH79" s="630"/>
      <c r="AII79" s="630"/>
      <c r="AIJ79" s="630"/>
      <c r="AIK79" s="630"/>
      <c r="AIL79" s="630"/>
      <c r="AIM79" s="630"/>
      <c r="AIN79" s="630"/>
      <c r="AIO79" s="630"/>
      <c r="AIP79" s="630"/>
      <c r="AIQ79" s="630"/>
      <c r="AIR79" s="630"/>
      <c r="AIS79" s="630"/>
      <c r="AIT79" s="630"/>
      <c r="AIU79" s="630"/>
      <c r="AIV79" s="630"/>
      <c r="AIW79" s="630"/>
      <c r="AIX79" s="630"/>
      <c r="AIY79" s="630"/>
      <c r="AIZ79" s="630"/>
      <c r="AJA79" s="630"/>
      <c r="AJB79" s="630"/>
      <c r="AJC79" s="630"/>
      <c r="AJD79" s="630"/>
      <c r="AJE79" s="630"/>
      <c r="AJF79" s="630"/>
      <c r="AJG79" s="630"/>
      <c r="AJH79" s="630"/>
      <c r="AJI79" s="630"/>
      <c r="AJJ79" s="630"/>
      <c r="AJK79" s="630"/>
      <c r="AJL79" s="630"/>
      <c r="AJM79" s="630"/>
      <c r="AJN79" s="630"/>
      <c r="AJO79" s="630"/>
      <c r="AJP79" s="630"/>
      <c r="AJQ79" s="630"/>
      <c r="AJR79" s="630"/>
      <c r="AJS79" s="630"/>
      <c r="AJT79" s="630"/>
      <c r="AJU79" s="630"/>
      <c r="AJV79" s="630"/>
      <c r="AJW79" s="630"/>
      <c r="AJX79" s="630"/>
      <c r="AJY79" s="630"/>
      <c r="AJZ79" s="630"/>
      <c r="AKA79" s="630"/>
      <c r="AKB79" s="630"/>
      <c r="AKC79" s="630"/>
      <c r="AKD79" s="630"/>
      <c r="AKE79" s="630"/>
      <c r="AKF79" s="630"/>
      <c r="AKG79" s="630"/>
      <c r="AKH79" s="630"/>
      <c r="AKI79" s="630"/>
      <c r="AKJ79" s="630"/>
      <c r="AKK79" s="630"/>
      <c r="AKL79" s="630"/>
      <c r="AKM79" s="630"/>
      <c r="AKN79" s="630"/>
      <c r="AKO79" s="630"/>
      <c r="AKP79" s="630"/>
      <c r="AKQ79" s="630"/>
      <c r="AKR79" s="630"/>
      <c r="AKS79" s="630"/>
      <c r="AKT79" s="630"/>
      <c r="AKU79" s="630"/>
      <c r="AKV79" s="630"/>
      <c r="AKW79" s="630"/>
      <c r="AKX79" s="630"/>
      <c r="AKY79" s="630"/>
      <c r="AKZ79" s="630"/>
      <c r="ALA79" s="630"/>
      <c r="ALB79" s="630"/>
      <c r="ALC79" s="630"/>
      <c r="ALD79" s="630"/>
      <c r="ALE79" s="630"/>
      <c r="ALF79" s="630"/>
      <c r="ALG79" s="630"/>
      <c r="ALH79" s="630"/>
      <c r="ALI79" s="630"/>
      <c r="ALJ79" s="630"/>
      <c r="ALK79" s="630"/>
      <c r="ALL79" s="630"/>
      <c r="ALM79" s="630"/>
      <c r="ALN79" s="630"/>
      <c r="ALO79" s="630"/>
    </row>
    <row r="80" s="634" customFormat="true" ht="15.75" hidden="true" customHeight="false" outlineLevel="0" collapsed="false">
      <c r="A80" s="630"/>
      <c r="B80" s="635"/>
      <c r="C80" s="632"/>
      <c r="D80" s="632"/>
      <c r="E80" s="632"/>
      <c r="F80" s="633" t="n">
        <v>0</v>
      </c>
      <c r="G80" s="633" t="n">
        <v>0</v>
      </c>
      <c r="H80" s="633" t="n">
        <v>0</v>
      </c>
      <c r="I80" s="633" t="n">
        <v>0</v>
      </c>
      <c r="J80" s="632"/>
      <c r="K80" s="632"/>
      <c r="L80" s="632"/>
      <c r="M80" s="632"/>
      <c r="N80" s="633" t="n">
        <v>0</v>
      </c>
      <c r="O80" s="633" t="n">
        <v>0</v>
      </c>
      <c r="P80" s="633" t="n">
        <v>0</v>
      </c>
      <c r="Q80" s="633" t="n">
        <v>0</v>
      </c>
      <c r="R80" s="632"/>
      <c r="S80" s="632"/>
      <c r="T80" s="632"/>
      <c r="U80" s="633" t="n">
        <v>0</v>
      </c>
      <c r="V80" s="633" t="n">
        <v>0</v>
      </c>
      <c r="W80" s="633" t="n">
        <v>0</v>
      </c>
      <c r="X80" s="633" t="n">
        <v>0</v>
      </c>
      <c r="Y80" s="633" t="n">
        <v>0</v>
      </c>
      <c r="Z80" s="633" t="n">
        <v>0</v>
      </c>
      <c r="AA80" s="633" t="n">
        <v>0</v>
      </c>
      <c r="AB80" s="633" t="n">
        <v>0</v>
      </c>
      <c r="AC80" s="633" t="n">
        <v>0</v>
      </c>
      <c r="AD80" s="633" t="n">
        <v>0</v>
      </c>
      <c r="AE80" s="633" t="n">
        <v>0</v>
      </c>
      <c r="AF80" s="633" t="n">
        <v>0</v>
      </c>
      <c r="AG80" s="633" t="n">
        <v>0</v>
      </c>
      <c r="AH80" s="633" t="n">
        <v>0</v>
      </c>
      <c r="AI80" s="633" t="n">
        <v>0</v>
      </c>
      <c r="AJ80" s="633" t="n">
        <v>0</v>
      </c>
      <c r="AK80" s="633" t="n">
        <v>0</v>
      </c>
      <c r="AL80" s="633" t="n">
        <v>0</v>
      </c>
      <c r="AM80" s="633" t="n">
        <v>0</v>
      </c>
      <c r="AN80" s="633" t="n">
        <v>0</v>
      </c>
      <c r="AO80" s="630"/>
      <c r="AP80" s="630"/>
      <c r="AQ80" s="630"/>
      <c r="AR80" s="630"/>
      <c r="AS80" s="630"/>
      <c r="AT80" s="630"/>
      <c r="AU80" s="630"/>
      <c r="AV80" s="630"/>
      <c r="AW80" s="630"/>
      <c r="AX80" s="630"/>
      <c r="AY80" s="630"/>
      <c r="AZ80" s="630"/>
      <c r="BA80" s="630"/>
      <c r="BB80" s="630"/>
      <c r="BC80" s="630"/>
      <c r="BD80" s="630"/>
      <c r="BE80" s="630"/>
      <c r="BF80" s="630"/>
      <c r="BG80" s="630"/>
      <c r="BH80" s="630"/>
      <c r="BI80" s="630"/>
      <c r="BJ80" s="630"/>
      <c r="BK80" s="630"/>
      <c r="BL80" s="630"/>
      <c r="BM80" s="630"/>
      <c r="BN80" s="630"/>
      <c r="BO80" s="630"/>
      <c r="BP80" s="630"/>
      <c r="BQ80" s="630"/>
      <c r="BR80" s="630"/>
      <c r="BS80" s="630"/>
      <c r="BT80" s="630"/>
      <c r="BU80" s="630"/>
      <c r="BV80" s="630"/>
      <c r="BW80" s="630"/>
      <c r="BX80" s="630"/>
      <c r="BY80" s="630"/>
      <c r="BZ80" s="630"/>
      <c r="CA80" s="630"/>
      <c r="CB80" s="630"/>
      <c r="CC80" s="630"/>
      <c r="CD80" s="630"/>
      <c r="CE80" s="630"/>
      <c r="CF80" s="630"/>
      <c r="CG80" s="630"/>
      <c r="CH80" s="630"/>
      <c r="CI80" s="630"/>
      <c r="CJ80" s="630"/>
      <c r="CK80" s="630"/>
      <c r="CL80" s="630"/>
      <c r="CM80" s="630"/>
      <c r="CN80" s="630"/>
      <c r="CO80" s="630"/>
      <c r="CP80" s="630"/>
      <c r="CQ80" s="630"/>
      <c r="CR80" s="630"/>
      <c r="CS80" s="630"/>
      <c r="CT80" s="630"/>
      <c r="CU80" s="630"/>
      <c r="CV80" s="630"/>
      <c r="CW80" s="630"/>
      <c r="CX80" s="630"/>
      <c r="CY80" s="630"/>
      <c r="CZ80" s="630"/>
      <c r="DA80" s="630"/>
      <c r="DB80" s="630"/>
      <c r="DC80" s="630"/>
      <c r="DD80" s="630"/>
      <c r="DE80" s="630"/>
      <c r="DF80" s="630"/>
      <c r="DG80" s="630"/>
      <c r="DH80" s="630"/>
      <c r="DI80" s="630"/>
      <c r="DJ80" s="630"/>
      <c r="DK80" s="630"/>
      <c r="DL80" s="630"/>
      <c r="DM80" s="630"/>
      <c r="DN80" s="630"/>
      <c r="DO80" s="630"/>
      <c r="DP80" s="630"/>
      <c r="DQ80" s="630"/>
      <c r="DR80" s="630"/>
      <c r="DS80" s="630"/>
      <c r="DT80" s="630"/>
      <c r="DU80" s="630"/>
      <c r="DV80" s="630"/>
      <c r="DW80" s="630"/>
      <c r="DX80" s="630"/>
      <c r="DY80" s="630"/>
      <c r="DZ80" s="630"/>
      <c r="EA80" s="630"/>
      <c r="EB80" s="630"/>
      <c r="EC80" s="630"/>
      <c r="ED80" s="630"/>
      <c r="EE80" s="630"/>
      <c r="EF80" s="630"/>
      <c r="EG80" s="630"/>
      <c r="EH80" s="630"/>
      <c r="EI80" s="630"/>
      <c r="EJ80" s="630"/>
      <c r="EK80" s="630"/>
      <c r="EL80" s="630"/>
      <c r="EM80" s="630"/>
      <c r="EN80" s="630"/>
      <c r="EO80" s="630"/>
      <c r="EP80" s="630"/>
      <c r="EQ80" s="630"/>
      <c r="ER80" s="630"/>
      <c r="ES80" s="630"/>
      <c r="ET80" s="630"/>
      <c r="EU80" s="630"/>
      <c r="EV80" s="630"/>
      <c r="EW80" s="630"/>
      <c r="EX80" s="630"/>
      <c r="EY80" s="630"/>
      <c r="EZ80" s="630"/>
      <c r="FA80" s="630"/>
      <c r="FB80" s="630"/>
      <c r="FC80" s="630"/>
      <c r="FD80" s="630"/>
      <c r="FE80" s="630"/>
      <c r="FF80" s="630"/>
      <c r="FG80" s="630"/>
      <c r="FH80" s="630"/>
      <c r="FI80" s="630"/>
      <c r="FJ80" s="630"/>
      <c r="FK80" s="630"/>
      <c r="FL80" s="630"/>
      <c r="FM80" s="630"/>
      <c r="FN80" s="630"/>
      <c r="FO80" s="630"/>
      <c r="FP80" s="630"/>
      <c r="FQ80" s="630"/>
      <c r="FR80" s="630"/>
      <c r="FS80" s="630"/>
      <c r="FT80" s="630"/>
      <c r="FU80" s="630"/>
      <c r="FV80" s="630"/>
      <c r="FW80" s="630"/>
      <c r="FX80" s="630"/>
      <c r="FY80" s="630"/>
      <c r="FZ80" s="630"/>
      <c r="GA80" s="630"/>
      <c r="GB80" s="630"/>
      <c r="GC80" s="630"/>
      <c r="GD80" s="630"/>
      <c r="GE80" s="630"/>
      <c r="GF80" s="630"/>
      <c r="GG80" s="630"/>
      <c r="GH80" s="630"/>
      <c r="GI80" s="630"/>
      <c r="GJ80" s="630"/>
      <c r="GK80" s="630"/>
      <c r="GL80" s="630"/>
      <c r="GM80" s="630"/>
      <c r="GN80" s="630"/>
      <c r="GO80" s="630"/>
      <c r="GP80" s="630"/>
      <c r="GQ80" s="630"/>
      <c r="GR80" s="630"/>
      <c r="GS80" s="630"/>
      <c r="GT80" s="630"/>
      <c r="GU80" s="630"/>
      <c r="GV80" s="630"/>
      <c r="GW80" s="630"/>
      <c r="GX80" s="630"/>
      <c r="GY80" s="630"/>
      <c r="GZ80" s="630"/>
      <c r="HA80" s="630"/>
      <c r="HB80" s="630"/>
      <c r="HC80" s="630"/>
      <c r="HD80" s="630"/>
      <c r="HE80" s="630"/>
      <c r="HF80" s="630"/>
      <c r="HG80" s="630"/>
      <c r="HH80" s="630"/>
      <c r="HI80" s="630"/>
      <c r="HJ80" s="630"/>
      <c r="HK80" s="630"/>
      <c r="HL80" s="630"/>
      <c r="HM80" s="630"/>
      <c r="HN80" s="630"/>
      <c r="HO80" s="630"/>
      <c r="HP80" s="630"/>
      <c r="HQ80" s="630"/>
      <c r="HR80" s="630"/>
      <c r="HS80" s="630"/>
      <c r="HT80" s="630"/>
      <c r="HU80" s="630"/>
      <c r="HV80" s="630"/>
      <c r="HW80" s="630"/>
      <c r="HX80" s="630"/>
      <c r="HY80" s="630"/>
      <c r="HZ80" s="630"/>
      <c r="IA80" s="630"/>
      <c r="IB80" s="630"/>
      <c r="IC80" s="630"/>
      <c r="ID80" s="630"/>
      <c r="IE80" s="630"/>
      <c r="IF80" s="630"/>
      <c r="IG80" s="630"/>
      <c r="IH80" s="630"/>
      <c r="II80" s="630"/>
      <c r="IJ80" s="630"/>
      <c r="IK80" s="630"/>
      <c r="IL80" s="630"/>
      <c r="IM80" s="630"/>
      <c r="IN80" s="630"/>
      <c r="IO80" s="630"/>
      <c r="IP80" s="630"/>
      <c r="IQ80" s="630"/>
      <c r="IR80" s="630"/>
      <c r="IS80" s="630"/>
      <c r="IT80" s="630"/>
      <c r="IU80" s="630"/>
      <c r="IV80" s="630"/>
      <c r="IW80" s="630"/>
      <c r="IX80" s="630"/>
      <c r="IY80" s="630"/>
      <c r="IZ80" s="630"/>
      <c r="JA80" s="630"/>
      <c r="JB80" s="630"/>
      <c r="JC80" s="630"/>
      <c r="JD80" s="630"/>
      <c r="JE80" s="630"/>
      <c r="JF80" s="630"/>
      <c r="JG80" s="630"/>
      <c r="JH80" s="630"/>
      <c r="JI80" s="630"/>
      <c r="JJ80" s="630"/>
      <c r="JK80" s="630"/>
      <c r="JL80" s="630"/>
      <c r="JM80" s="630"/>
      <c r="JN80" s="630"/>
      <c r="JO80" s="630"/>
      <c r="JP80" s="630"/>
      <c r="JQ80" s="630"/>
      <c r="JR80" s="630"/>
      <c r="JS80" s="630"/>
      <c r="JT80" s="630"/>
      <c r="JU80" s="630"/>
      <c r="JV80" s="630"/>
      <c r="JW80" s="630"/>
      <c r="JX80" s="630"/>
      <c r="JY80" s="630"/>
      <c r="JZ80" s="630"/>
      <c r="KA80" s="630"/>
      <c r="KB80" s="630"/>
      <c r="KC80" s="630"/>
      <c r="KD80" s="630"/>
      <c r="KE80" s="630"/>
      <c r="KF80" s="630"/>
      <c r="KG80" s="630"/>
      <c r="KH80" s="630"/>
      <c r="KI80" s="630"/>
      <c r="KJ80" s="630"/>
      <c r="KK80" s="630"/>
      <c r="KL80" s="630"/>
      <c r="KM80" s="630"/>
      <c r="KN80" s="630"/>
      <c r="KO80" s="630"/>
      <c r="KP80" s="630"/>
      <c r="KQ80" s="630"/>
      <c r="KR80" s="630"/>
      <c r="KS80" s="630"/>
      <c r="KT80" s="630"/>
      <c r="KU80" s="630"/>
      <c r="KV80" s="630"/>
      <c r="KW80" s="630"/>
      <c r="KX80" s="630"/>
      <c r="KY80" s="630"/>
      <c r="KZ80" s="630"/>
      <c r="LA80" s="630"/>
      <c r="LB80" s="630"/>
      <c r="LC80" s="630"/>
      <c r="LD80" s="630"/>
      <c r="LE80" s="630"/>
      <c r="LF80" s="630"/>
      <c r="LG80" s="630"/>
      <c r="LH80" s="630"/>
      <c r="LI80" s="630"/>
      <c r="LJ80" s="630"/>
      <c r="LK80" s="630"/>
      <c r="LL80" s="630"/>
      <c r="LM80" s="630"/>
      <c r="LN80" s="630"/>
      <c r="LO80" s="630"/>
      <c r="LP80" s="630"/>
      <c r="LQ80" s="630"/>
      <c r="LR80" s="630"/>
      <c r="LS80" s="630"/>
      <c r="LT80" s="630"/>
      <c r="LU80" s="630"/>
      <c r="LV80" s="630"/>
      <c r="LW80" s="630"/>
      <c r="LX80" s="630"/>
      <c r="LY80" s="630"/>
      <c r="LZ80" s="630"/>
      <c r="MA80" s="630"/>
      <c r="MB80" s="630"/>
      <c r="MC80" s="630"/>
      <c r="MD80" s="630"/>
      <c r="ME80" s="630"/>
      <c r="MF80" s="630"/>
      <c r="MG80" s="630"/>
      <c r="MH80" s="630"/>
      <c r="MI80" s="630"/>
      <c r="MJ80" s="630"/>
      <c r="MK80" s="630"/>
      <c r="ML80" s="630"/>
      <c r="MM80" s="630"/>
      <c r="MN80" s="630"/>
      <c r="MO80" s="630"/>
      <c r="MP80" s="630"/>
      <c r="MQ80" s="630"/>
      <c r="MR80" s="630"/>
      <c r="MS80" s="630"/>
      <c r="MT80" s="630"/>
      <c r="MU80" s="630"/>
      <c r="MV80" s="630"/>
      <c r="MW80" s="630"/>
      <c r="MX80" s="630"/>
      <c r="MY80" s="630"/>
      <c r="MZ80" s="630"/>
      <c r="NA80" s="630"/>
      <c r="NB80" s="630"/>
      <c r="NC80" s="630"/>
      <c r="ND80" s="630"/>
      <c r="NE80" s="630"/>
      <c r="NF80" s="630"/>
      <c r="NG80" s="630"/>
      <c r="NH80" s="630"/>
      <c r="NI80" s="630"/>
      <c r="NJ80" s="630"/>
      <c r="NK80" s="630"/>
      <c r="NL80" s="630"/>
      <c r="NM80" s="630"/>
      <c r="NN80" s="630"/>
      <c r="NO80" s="630"/>
      <c r="NP80" s="630"/>
      <c r="NQ80" s="630"/>
      <c r="NR80" s="630"/>
      <c r="NS80" s="630"/>
      <c r="NT80" s="630"/>
      <c r="NU80" s="630"/>
      <c r="NV80" s="630"/>
      <c r="NW80" s="630"/>
      <c r="NX80" s="630"/>
      <c r="NY80" s="630"/>
      <c r="NZ80" s="630"/>
      <c r="OA80" s="630"/>
      <c r="OB80" s="630"/>
      <c r="OC80" s="630"/>
      <c r="OD80" s="630"/>
      <c r="OE80" s="630"/>
      <c r="OF80" s="630"/>
      <c r="OG80" s="630"/>
      <c r="OH80" s="630"/>
      <c r="OI80" s="630"/>
      <c r="OJ80" s="630"/>
      <c r="OK80" s="630"/>
      <c r="OL80" s="630"/>
      <c r="OM80" s="630"/>
      <c r="ON80" s="630"/>
      <c r="OO80" s="630"/>
      <c r="OP80" s="630"/>
      <c r="OQ80" s="630"/>
      <c r="OR80" s="630"/>
      <c r="OS80" s="630"/>
      <c r="OT80" s="630"/>
      <c r="OU80" s="630"/>
      <c r="OV80" s="630"/>
      <c r="OW80" s="630"/>
      <c r="OX80" s="630"/>
      <c r="OY80" s="630"/>
      <c r="OZ80" s="630"/>
      <c r="PA80" s="630"/>
      <c r="PB80" s="630"/>
      <c r="PC80" s="630"/>
      <c r="PD80" s="630"/>
      <c r="PE80" s="630"/>
      <c r="PF80" s="630"/>
      <c r="PG80" s="630"/>
      <c r="PH80" s="630"/>
      <c r="PI80" s="630"/>
      <c r="PJ80" s="630"/>
      <c r="PK80" s="630"/>
      <c r="PL80" s="630"/>
      <c r="PM80" s="630"/>
      <c r="PN80" s="630"/>
      <c r="PO80" s="630"/>
      <c r="PP80" s="630"/>
      <c r="PQ80" s="630"/>
      <c r="PR80" s="630"/>
      <c r="PS80" s="630"/>
      <c r="PT80" s="630"/>
      <c r="PU80" s="630"/>
      <c r="PV80" s="630"/>
      <c r="PW80" s="630"/>
      <c r="PX80" s="630"/>
      <c r="PY80" s="630"/>
      <c r="PZ80" s="630"/>
      <c r="QA80" s="630"/>
      <c r="QB80" s="630"/>
      <c r="QC80" s="630"/>
      <c r="QD80" s="630"/>
      <c r="QE80" s="630"/>
      <c r="QF80" s="630"/>
      <c r="QG80" s="630"/>
      <c r="QH80" s="630"/>
      <c r="QI80" s="630"/>
      <c r="QJ80" s="630"/>
      <c r="QK80" s="630"/>
      <c r="QL80" s="630"/>
      <c r="QM80" s="630"/>
      <c r="QN80" s="630"/>
      <c r="QO80" s="630"/>
      <c r="QP80" s="630"/>
      <c r="QQ80" s="630"/>
      <c r="QR80" s="630"/>
      <c r="QS80" s="630"/>
      <c r="QT80" s="630"/>
      <c r="QU80" s="630"/>
      <c r="QV80" s="630"/>
      <c r="QW80" s="630"/>
      <c r="QX80" s="630"/>
      <c r="QY80" s="630"/>
      <c r="QZ80" s="630"/>
      <c r="RA80" s="630"/>
      <c r="RB80" s="630"/>
      <c r="RC80" s="630"/>
      <c r="RD80" s="630"/>
      <c r="RE80" s="630"/>
      <c r="RF80" s="630"/>
      <c r="RG80" s="630"/>
      <c r="RH80" s="630"/>
      <c r="RI80" s="630"/>
      <c r="RJ80" s="630"/>
      <c r="RK80" s="630"/>
      <c r="RL80" s="630"/>
      <c r="RM80" s="630"/>
      <c r="RN80" s="630"/>
      <c r="RO80" s="630"/>
      <c r="RP80" s="630"/>
      <c r="RQ80" s="630"/>
      <c r="RR80" s="630"/>
      <c r="RS80" s="630"/>
      <c r="RT80" s="630"/>
      <c r="RU80" s="630"/>
      <c r="RV80" s="630"/>
      <c r="RW80" s="630"/>
      <c r="RX80" s="630"/>
      <c r="RY80" s="630"/>
      <c r="RZ80" s="630"/>
      <c r="SA80" s="630"/>
      <c r="SB80" s="630"/>
      <c r="SC80" s="630"/>
      <c r="SD80" s="630"/>
      <c r="SE80" s="630"/>
      <c r="SF80" s="630"/>
      <c r="SG80" s="630"/>
      <c r="SH80" s="630"/>
      <c r="SI80" s="630"/>
      <c r="SJ80" s="630"/>
      <c r="SK80" s="630"/>
      <c r="SL80" s="630"/>
      <c r="SM80" s="630"/>
      <c r="SN80" s="630"/>
      <c r="SO80" s="630"/>
      <c r="SP80" s="630"/>
      <c r="SQ80" s="630"/>
      <c r="SR80" s="630"/>
      <c r="SS80" s="630"/>
      <c r="ST80" s="630"/>
      <c r="SU80" s="630"/>
      <c r="SV80" s="630"/>
      <c r="SW80" s="630"/>
      <c r="SX80" s="630"/>
      <c r="SY80" s="630"/>
      <c r="SZ80" s="630"/>
      <c r="TA80" s="630"/>
      <c r="TB80" s="630"/>
      <c r="TC80" s="630"/>
      <c r="TD80" s="630"/>
      <c r="TE80" s="630"/>
      <c r="TF80" s="630"/>
      <c r="TG80" s="630"/>
      <c r="TH80" s="630"/>
      <c r="TI80" s="630"/>
      <c r="TJ80" s="630"/>
      <c r="TK80" s="630"/>
      <c r="TL80" s="630"/>
      <c r="TM80" s="630"/>
      <c r="TN80" s="630"/>
      <c r="TO80" s="630"/>
      <c r="TP80" s="630"/>
      <c r="TQ80" s="630"/>
      <c r="TR80" s="630"/>
      <c r="TS80" s="630"/>
      <c r="TT80" s="630"/>
      <c r="TU80" s="630"/>
      <c r="TV80" s="630"/>
      <c r="TW80" s="630"/>
      <c r="TX80" s="630"/>
      <c r="TY80" s="630"/>
      <c r="TZ80" s="630"/>
      <c r="UA80" s="630"/>
      <c r="UB80" s="630"/>
      <c r="UC80" s="630"/>
      <c r="UD80" s="630"/>
      <c r="UE80" s="630"/>
      <c r="UF80" s="630"/>
      <c r="UG80" s="630"/>
      <c r="UH80" s="630"/>
      <c r="UI80" s="630"/>
      <c r="UJ80" s="630"/>
      <c r="UK80" s="630"/>
      <c r="UL80" s="630"/>
      <c r="UM80" s="630"/>
      <c r="UN80" s="630"/>
      <c r="UO80" s="630"/>
      <c r="UP80" s="630"/>
      <c r="UQ80" s="630"/>
      <c r="UR80" s="630"/>
      <c r="US80" s="630"/>
      <c r="UT80" s="630"/>
      <c r="UU80" s="630"/>
      <c r="UV80" s="630"/>
      <c r="UW80" s="630"/>
      <c r="UX80" s="630"/>
      <c r="UY80" s="630"/>
      <c r="UZ80" s="630"/>
      <c r="VA80" s="630"/>
      <c r="VB80" s="630"/>
      <c r="VC80" s="630"/>
      <c r="VD80" s="630"/>
      <c r="VE80" s="630"/>
      <c r="VF80" s="630"/>
      <c r="VG80" s="630"/>
      <c r="VH80" s="630"/>
      <c r="VI80" s="630"/>
      <c r="VJ80" s="630"/>
      <c r="VK80" s="630"/>
      <c r="VL80" s="630"/>
      <c r="VM80" s="630"/>
      <c r="VN80" s="630"/>
      <c r="VO80" s="630"/>
      <c r="VP80" s="630"/>
      <c r="VQ80" s="630"/>
      <c r="VR80" s="630"/>
      <c r="VS80" s="630"/>
      <c r="VT80" s="630"/>
      <c r="VU80" s="630"/>
      <c r="VV80" s="630"/>
      <c r="VW80" s="630"/>
      <c r="VX80" s="630"/>
      <c r="VY80" s="630"/>
      <c r="VZ80" s="630"/>
      <c r="WA80" s="630"/>
      <c r="WB80" s="630"/>
      <c r="WC80" s="630"/>
      <c r="WD80" s="630"/>
      <c r="WE80" s="630"/>
      <c r="WF80" s="630"/>
      <c r="WG80" s="630"/>
      <c r="WH80" s="630"/>
      <c r="WI80" s="630"/>
      <c r="WJ80" s="630"/>
      <c r="WK80" s="630"/>
      <c r="WL80" s="630"/>
      <c r="WM80" s="630"/>
      <c r="WN80" s="630"/>
      <c r="WO80" s="630"/>
      <c r="WP80" s="630"/>
      <c r="WQ80" s="630"/>
      <c r="WR80" s="630"/>
      <c r="WS80" s="630"/>
      <c r="WT80" s="630"/>
      <c r="WU80" s="630"/>
      <c r="WV80" s="630"/>
      <c r="WW80" s="630"/>
      <c r="WX80" s="630"/>
      <c r="WY80" s="630"/>
      <c r="WZ80" s="630"/>
      <c r="XA80" s="630"/>
      <c r="XB80" s="630"/>
      <c r="XC80" s="630"/>
      <c r="XD80" s="630"/>
      <c r="XE80" s="630"/>
      <c r="XF80" s="630"/>
      <c r="XG80" s="630"/>
      <c r="XH80" s="630"/>
      <c r="XI80" s="630"/>
      <c r="XJ80" s="630"/>
      <c r="XK80" s="630"/>
      <c r="XL80" s="630"/>
      <c r="XM80" s="630"/>
      <c r="XN80" s="630"/>
      <c r="XO80" s="630"/>
      <c r="XP80" s="630"/>
      <c r="XQ80" s="630"/>
      <c r="XR80" s="630"/>
      <c r="XS80" s="630"/>
      <c r="XT80" s="630"/>
      <c r="XU80" s="630"/>
      <c r="XV80" s="630"/>
      <c r="XW80" s="630"/>
      <c r="XX80" s="630"/>
      <c r="XY80" s="630"/>
      <c r="XZ80" s="630"/>
      <c r="YA80" s="630"/>
      <c r="YB80" s="630"/>
      <c r="YC80" s="630"/>
      <c r="YD80" s="630"/>
      <c r="YE80" s="630"/>
      <c r="YF80" s="630"/>
      <c r="YG80" s="630"/>
      <c r="YH80" s="630"/>
      <c r="YI80" s="630"/>
      <c r="YJ80" s="630"/>
      <c r="YK80" s="630"/>
      <c r="YL80" s="630"/>
      <c r="YM80" s="630"/>
      <c r="YN80" s="630"/>
      <c r="YO80" s="630"/>
      <c r="YP80" s="630"/>
      <c r="YQ80" s="630"/>
      <c r="YR80" s="630"/>
      <c r="YS80" s="630"/>
      <c r="YT80" s="630"/>
      <c r="YU80" s="630"/>
      <c r="YV80" s="630"/>
      <c r="YW80" s="630"/>
      <c r="YX80" s="630"/>
      <c r="YY80" s="630"/>
      <c r="YZ80" s="630"/>
      <c r="ZA80" s="630"/>
      <c r="ZB80" s="630"/>
      <c r="ZC80" s="630"/>
      <c r="ZD80" s="630"/>
      <c r="ZE80" s="630"/>
      <c r="ZF80" s="630"/>
      <c r="ZG80" s="630"/>
      <c r="ZH80" s="630"/>
      <c r="ZI80" s="630"/>
      <c r="ZJ80" s="630"/>
      <c r="ZK80" s="630"/>
      <c r="ZL80" s="630"/>
      <c r="ZM80" s="630"/>
      <c r="ZN80" s="630"/>
      <c r="ZO80" s="630"/>
      <c r="ZP80" s="630"/>
      <c r="ZQ80" s="630"/>
      <c r="ZR80" s="630"/>
      <c r="ZS80" s="630"/>
      <c r="ZT80" s="630"/>
      <c r="ZU80" s="630"/>
      <c r="ZV80" s="630"/>
      <c r="ZW80" s="630"/>
      <c r="ZX80" s="630"/>
      <c r="ZY80" s="630"/>
      <c r="ZZ80" s="630"/>
      <c r="AAA80" s="630"/>
      <c r="AAB80" s="630"/>
      <c r="AAC80" s="630"/>
      <c r="AAD80" s="630"/>
      <c r="AAE80" s="630"/>
      <c r="AAF80" s="630"/>
      <c r="AAG80" s="630"/>
      <c r="AAH80" s="630"/>
      <c r="AAI80" s="630"/>
      <c r="AAJ80" s="630"/>
      <c r="AAK80" s="630"/>
      <c r="AAL80" s="630"/>
      <c r="AAM80" s="630"/>
      <c r="AAN80" s="630"/>
      <c r="AAO80" s="630"/>
      <c r="AAP80" s="630"/>
      <c r="AAQ80" s="630"/>
      <c r="AAR80" s="630"/>
      <c r="AAS80" s="630"/>
      <c r="AAT80" s="630"/>
      <c r="AAU80" s="630"/>
      <c r="AAV80" s="630"/>
      <c r="AAW80" s="630"/>
      <c r="AAX80" s="630"/>
      <c r="AAY80" s="630"/>
      <c r="AAZ80" s="630"/>
      <c r="ABA80" s="630"/>
      <c r="ABB80" s="630"/>
      <c r="ABC80" s="630"/>
      <c r="ABD80" s="630"/>
      <c r="ABE80" s="630"/>
      <c r="ABF80" s="630"/>
      <c r="ABG80" s="630"/>
      <c r="ABH80" s="630"/>
      <c r="ABI80" s="630"/>
      <c r="ABJ80" s="630"/>
      <c r="ABK80" s="630"/>
      <c r="ABL80" s="630"/>
      <c r="ABM80" s="630"/>
      <c r="ABN80" s="630"/>
      <c r="ABO80" s="630"/>
      <c r="ABP80" s="630"/>
      <c r="ABQ80" s="630"/>
      <c r="ABR80" s="630"/>
      <c r="ABS80" s="630"/>
      <c r="ABT80" s="630"/>
      <c r="ABU80" s="630"/>
      <c r="ABV80" s="630"/>
      <c r="ABW80" s="630"/>
      <c r="ABX80" s="630"/>
      <c r="ABY80" s="630"/>
      <c r="ABZ80" s="630"/>
      <c r="ACA80" s="630"/>
      <c r="ACB80" s="630"/>
      <c r="ACC80" s="630"/>
      <c r="ACD80" s="630"/>
      <c r="ACE80" s="630"/>
      <c r="ACF80" s="630"/>
      <c r="ACG80" s="630"/>
      <c r="ACH80" s="630"/>
      <c r="ACI80" s="630"/>
      <c r="ACJ80" s="630"/>
      <c r="ACK80" s="630"/>
      <c r="ACL80" s="630"/>
      <c r="ACM80" s="630"/>
      <c r="ACN80" s="630"/>
      <c r="ACO80" s="630"/>
      <c r="ACP80" s="630"/>
      <c r="ACQ80" s="630"/>
      <c r="ACR80" s="630"/>
      <c r="ACS80" s="630"/>
      <c r="ACT80" s="630"/>
      <c r="ACU80" s="630"/>
      <c r="ACV80" s="630"/>
      <c r="ACW80" s="630"/>
      <c r="ACX80" s="630"/>
      <c r="ACY80" s="630"/>
      <c r="ACZ80" s="630"/>
      <c r="ADA80" s="630"/>
      <c r="ADB80" s="630"/>
      <c r="ADC80" s="630"/>
      <c r="ADD80" s="630"/>
      <c r="ADE80" s="630"/>
      <c r="ADF80" s="630"/>
      <c r="ADG80" s="630"/>
      <c r="ADH80" s="630"/>
      <c r="ADI80" s="630"/>
      <c r="ADJ80" s="630"/>
      <c r="ADK80" s="630"/>
      <c r="ADL80" s="630"/>
      <c r="ADM80" s="630"/>
      <c r="ADN80" s="630"/>
      <c r="ADO80" s="630"/>
      <c r="ADP80" s="630"/>
      <c r="ADQ80" s="630"/>
      <c r="ADR80" s="630"/>
      <c r="ADS80" s="630"/>
      <c r="ADT80" s="630"/>
      <c r="ADU80" s="630"/>
      <c r="ADV80" s="630"/>
      <c r="ADW80" s="630"/>
      <c r="ADX80" s="630"/>
      <c r="ADY80" s="630"/>
      <c r="ADZ80" s="630"/>
      <c r="AEA80" s="630"/>
      <c r="AEB80" s="630"/>
      <c r="AEC80" s="630"/>
      <c r="AED80" s="630"/>
      <c r="AEE80" s="630"/>
      <c r="AEF80" s="630"/>
      <c r="AEG80" s="630"/>
      <c r="AEH80" s="630"/>
      <c r="AEI80" s="630"/>
      <c r="AEJ80" s="630"/>
      <c r="AEK80" s="630"/>
      <c r="AEL80" s="630"/>
      <c r="AEM80" s="630"/>
      <c r="AEN80" s="630"/>
      <c r="AEO80" s="630"/>
      <c r="AEP80" s="630"/>
      <c r="AEQ80" s="630"/>
      <c r="AER80" s="630"/>
      <c r="AES80" s="630"/>
      <c r="AET80" s="630"/>
      <c r="AEU80" s="630"/>
      <c r="AEV80" s="630"/>
      <c r="AEW80" s="630"/>
      <c r="AEX80" s="630"/>
      <c r="AEY80" s="630"/>
      <c r="AEZ80" s="630"/>
      <c r="AFA80" s="630"/>
      <c r="AFB80" s="630"/>
      <c r="AFC80" s="630"/>
      <c r="AFD80" s="630"/>
      <c r="AFE80" s="630"/>
      <c r="AFF80" s="630"/>
      <c r="AFG80" s="630"/>
      <c r="AFH80" s="630"/>
      <c r="AFI80" s="630"/>
      <c r="AFJ80" s="630"/>
      <c r="AFK80" s="630"/>
      <c r="AFL80" s="630"/>
      <c r="AFM80" s="630"/>
      <c r="AFN80" s="630"/>
      <c r="AFO80" s="630"/>
      <c r="AFP80" s="630"/>
      <c r="AFQ80" s="630"/>
      <c r="AFR80" s="630"/>
      <c r="AFS80" s="630"/>
      <c r="AFT80" s="630"/>
      <c r="AFU80" s="630"/>
      <c r="AFV80" s="630"/>
      <c r="AFW80" s="630"/>
      <c r="AFX80" s="630"/>
      <c r="AFY80" s="630"/>
      <c r="AFZ80" s="630"/>
      <c r="AGA80" s="630"/>
      <c r="AGB80" s="630"/>
      <c r="AGC80" s="630"/>
      <c r="AGD80" s="630"/>
      <c r="AGE80" s="630"/>
      <c r="AGF80" s="630"/>
      <c r="AGG80" s="630"/>
      <c r="AGH80" s="630"/>
      <c r="AGI80" s="630"/>
      <c r="AGJ80" s="630"/>
      <c r="AGK80" s="630"/>
      <c r="AGL80" s="630"/>
      <c r="AGM80" s="630"/>
      <c r="AGN80" s="630"/>
      <c r="AGO80" s="630"/>
      <c r="AGP80" s="630"/>
      <c r="AGQ80" s="630"/>
      <c r="AGR80" s="630"/>
      <c r="AGS80" s="630"/>
      <c r="AGT80" s="630"/>
      <c r="AGU80" s="630"/>
      <c r="AGV80" s="630"/>
      <c r="AGW80" s="630"/>
      <c r="AGX80" s="630"/>
      <c r="AGY80" s="630"/>
      <c r="AGZ80" s="630"/>
      <c r="AHA80" s="630"/>
      <c r="AHB80" s="630"/>
      <c r="AHC80" s="630"/>
      <c r="AHD80" s="630"/>
      <c r="AHE80" s="630"/>
      <c r="AHF80" s="630"/>
      <c r="AHG80" s="630"/>
      <c r="AHH80" s="630"/>
      <c r="AHI80" s="630"/>
      <c r="AHJ80" s="630"/>
      <c r="AHK80" s="630"/>
      <c r="AHL80" s="630"/>
      <c r="AHM80" s="630"/>
      <c r="AHN80" s="630"/>
      <c r="AHO80" s="630"/>
      <c r="AHP80" s="630"/>
      <c r="AHQ80" s="630"/>
      <c r="AHR80" s="630"/>
      <c r="AHS80" s="630"/>
      <c r="AHT80" s="630"/>
      <c r="AHU80" s="630"/>
      <c r="AHV80" s="630"/>
      <c r="AHW80" s="630"/>
      <c r="AHX80" s="630"/>
      <c r="AHY80" s="630"/>
      <c r="AHZ80" s="630"/>
      <c r="AIA80" s="630"/>
      <c r="AIB80" s="630"/>
      <c r="AIC80" s="630"/>
      <c r="AID80" s="630"/>
      <c r="AIE80" s="630"/>
      <c r="AIF80" s="630"/>
      <c r="AIG80" s="630"/>
      <c r="AIH80" s="630"/>
      <c r="AII80" s="630"/>
      <c r="AIJ80" s="630"/>
      <c r="AIK80" s="630"/>
      <c r="AIL80" s="630"/>
      <c r="AIM80" s="630"/>
      <c r="AIN80" s="630"/>
      <c r="AIO80" s="630"/>
      <c r="AIP80" s="630"/>
      <c r="AIQ80" s="630"/>
      <c r="AIR80" s="630"/>
      <c r="AIS80" s="630"/>
      <c r="AIT80" s="630"/>
      <c r="AIU80" s="630"/>
      <c r="AIV80" s="630"/>
      <c r="AIW80" s="630"/>
      <c r="AIX80" s="630"/>
      <c r="AIY80" s="630"/>
      <c r="AIZ80" s="630"/>
      <c r="AJA80" s="630"/>
      <c r="AJB80" s="630"/>
      <c r="AJC80" s="630"/>
      <c r="AJD80" s="630"/>
      <c r="AJE80" s="630"/>
      <c r="AJF80" s="630"/>
      <c r="AJG80" s="630"/>
      <c r="AJH80" s="630"/>
      <c r="AJI80" s="630"/>
      <c r="AJJ80" s="630"/>
      <c r="AJK80" s="630"/>
      <c r="AJL80" s="630"/>
      <c r="AJM80" s="630"/>
      <c r="AJN80" s="630"/>
      <c r="AJO80" s="630"/>
      <c r="AJP80" s="630"/>
      <c r="AJQ80" s="630"/>
      <c r="AJR80" s="630"/>
      <c r="AJS80" s="630"/>
      <c r="AJT80" s="630"/>
      <c r="AJU80" s="630"/>
      <c r="AJV80" s="630"/>
      <c r="AJW80" s="630"/>
      <c r="AJX80" s="630"/>
      <c r="AJY80" s="630"/>
      <c r="AJZ80" s="630"/>
      <c r="AKA80" s="630"/>
      <c r="AKB80" s="630"/>
      <c r="AKC80" s="630"/>
      <c r="AKD80" s="630"/>
      <c r="AKE80" s="630"/>
      <c r="AKF80" s="630"/>
      <c r="AKG80" s="630"/>
      <c r="AKH80" s="630"/>
      <c r="AKI80" s="630"/>
      <c r="AKJ80" s="630"/>
      <c r="AKK80" s="630"/>
      <c r="AKL80" s="630"/>
      <c r="AKM80" s="630"/>
      <c r="AKN80" s="630"/>
      <c r="AKO80" s="630"/>
      <c r="AKP80" s="630"/>
      <c r="AKQ80" s="630"/>
      <c r="AKR80" s="630"/>
      <c r="AKS80" s="630"/>
      <c r="AKT80" s="630"/>
      <c r="AKU80" s="630"/>
      <c r="AKV80" s="630"/>
      <c r="AKW80" s="630"/>
      <c r="AKX80" s="630"/>
      <c r="AKY80" s="630"/>
      <c r="AKZ80" s="630"/>
      <c r="ALA80" s="630"/>
      <c r="ALB80" s="630"/>
      <c r="ALC80" s="630"/>
      <c r="ALD80" s="630"/>
      <c r="ALE80" s="630"/>
      <c r="ALF80" s="630"/>
      <c r="ALG80" s="630"/>
      <c r="ALH80" s="630"/>
      <c r="ALI80" s="630"/>
      <c r="ALJ80" s="630"/>
      <c r="ALK80" s="630"/>
      <c r="ALL80" s="630"/>
      <c r="ALM80" s="630"/>
      <c r="ALN80" s="630"/>
      <c r="ALO80" s="630"/>
    </row>
    <row r="81" s="634" customFormat="true" ht="15.75" hidden="true" customHeight="false" outlineLevel="0" collapsed="false">
      <c r="A81" s="630"/>
      <c r="B81" s="635"/>
      <c r="C81" s="632"/>
      <c r="D81" s="632"/>
      <c r="E81" s="632"/>
      <c r="F81" s="633" t="n">
        <v>0</v>
      </c>
      <c r="G81" s="633" t="n">
        <v>0</v>
      </c>
      <c r="H81" s="633" t="n">
        <v>0</v>
      </c>
      <c r="I81" s="633" t="n">
        <v>0</v>
      </c>
      <c r="J81" s="632"/>
      <c r="K81" s="632"/>
      <c r="L81" s="632"/>
      <c r="M81" s="632"/>
      <c r="N81" s="633" t="n">
        <v>0</v>
      </c>
      <c r="O81" s="633" t="n">
        <v>0</v>
      </c>
      <c r="P81" s="633" t="n">
        <v>0</v>
      </c>
      <c r="Q81" s="633" t="n">
        <v>0</v>
      </c>
      <c r="R81" s="632"/>
      <c r="S81" s="632"/>
      <c r="T81" s="632"/>
      <c r="U81" s="633" t="n">
        <v>0</v>
      </c>
      <c r="V81" s="633" t="n">
        <v>0</v>
      </c>
      <c r="W81" s="633" t="n">
        <v>0</v>
      </c>
      <c r="X81" s="633" t="n">
        <v>0</v>
      </c>
      <c r="Y81" s="633" t="n">
        <v>0</v>
      </c>
      <c r="Z81" s="633" t="n">
        <v>0</v>
      </c>
      <c r="AA81" s="633" t="n">
        <v>0</v>
      </c>
      <c r="AB81" s="633" t="n">
        <v>0</v>
      </c>
      <c r="AC81" s="633" t="n">
        <v>0</v>
      </c>
      <c r="AD81" s="633" t="n">
        <v>0</v>
      </c>
      <c r="AE81" s="633" t="n">
        <v>0</v>
      </c>
      <c r="AF81" s="633" t="n">
        <v>0</v>
      </c>
      <c r="AG81" s="633" t="n">
        <v>0</v>
      </c>
      <c r="AH81" s="633" t="n">
        <v>0</v>
      </c>
      <c r="AI81" s="633" t="n">
        <v>0</v>
      </c>
      <c r="AJ81" s="633" t="n">
        <v>0</v>
      </c>
      <c r="AK81" s="633" t="n">
        <v>0</v>
      </c>
      <c r="AL81" s="633" t="n">
        <v>0</v>
      </c>
      <c r="AM81" s="633" t="n">
        <v>0</v>
      </c>
      <c r="AN81" s="633" t="n">
        <v>0</v>
      </c>
      <c r="AO81" s="630"/>
      <c r="AP81" s="630"/>
      <c r="AQ81" s="630"/>
      <c r="AR81" s="630"/>
      <c r="AS81" s="630"/>
      <c r="AT81" s="630"/>
      <c r="AU81" s="630"/>
      <c r="AV81" s="630"/>
      <c r="AW81" s="630"/>
      <c r="AX81" s="630"/>
      <c r="AY81" s="630"/>
      <c r="AZ81" s="630"/>
      <c r="BA81" s="630"/>
      <c r="BB81" s="630"/>
      <c r="BC81" s="630"/>
      <c r="BD81" s="630"/>
      <c r="BE81" s="630"/>
      <c r="BF81" s="630"/>
      <c r="BG81" s="630"/>
      <c r="BH81" s="630"/>
      <c r="BI81" s="630"/>
      <c r="BJ81" s="630"/>
      <c r="BK81" s="630"/>
      <c r="BL81" s="630"/>
      <c r="BM81" s="630"/>
      <c r="BN81" s="630"/>
      <c r="BO81" s="630"/>
      <c r="BP81" s="630"/>
      <c r="BQ81" s="630"/>
      <c r="BR81" s="630"/>
      <c r="BS81" s="630"/>
      <c r="BT81" s="630"/>
      <c r="BU81" s="630"/>
      <c r="BV81" s="630"/>
      <c r="BW81" s="630"/>
      <c r="BX81" s="630"/>
      <c r="BY81" s="630"/>
      <c r="BZ81" s="630"/>
      <c r="CA81" s="630"/>
      <c r="CB81" s="630"/>
      <c r="CC81" s="630"/>
      <c r="CD81" s="630"/>
      <c r="CE81" s="630"/>
      <c r="CF81" s="630"/>
      <c r="CG81" s="630"/>
      <c r="CH81" s="630"/>
      <c r="CI81" s="630"/>
      <c r="CJ81" s="630"/>
      <c r="CK81" s="630"/>
      <c r="CL81" s="630"/>
      <c r="CM81" s="630"/>
      <c r="CN81" s="630"/>
      <c r="CO81" s="630"/>
      <c r="CP81" s="630"/>
      <c r="CQ81" s="630"/>
      <c r="CR81" s="630"/>
      <c r="CS81" s="630"/>
      <c r="CT81" s="630"/>
      <c r="CU81" s="630"/>
      <c r="CV81" s="630"/>
      <c r="CW81" s="630"/>
      <c r="CX81" s="630"/>
      <c r="CY81" s="630"/>
      <c r="CZ81" s="630"/>
      <c r="DA81" s="630"/>
      <c r="DB81" s="630"/>
      <c r="DC81" s="630"/>
      <c r="DD81" s="630"/>
      <c r="DE81" s="630"/>
      <c r="DF81" s="630"/>
      <c r="DG81" s="630"/>
      <c r="DH81" s="630"/>
      <c r="DI81" s="630"/>
      <c r="DJ81" s="630"/>
      <c r="DK81" s="630"/>
      <c r="DL81" s="630"/>
      <c r="DM81" s="630"/>
      <c r="DN81" s="630"/>
      <c r="DO81" s="630"/>
      <c r="DP81" s="630"/>
      <c r="DQ81" s="630"/>
      <c r="DR81" s="630"/>
      <c r="DS81" s="630"/>
      <c r="DT81" s="630"/>
      <c r="DU81" s="630"/>
      <c r="DV81" s="630"/>
      <c r="DW81" s="630"/>
      <c r="DX81" s="630"/>
      <c r="DY81" s="630"/>
      <c r="DZ81" s="630"/>
      <c r="EA81" s="630"/>
      <c r="EB81" s="630"/>
      <c r="EC81" s="630"/>
      <c r="ED81" s="630"/>
      <c r="EE81" s="630"/>
      <c r="EF81" s="630"/>
      <c r="EG81" s="630"/>
      <c r="EH81" s="630"/>
      <c r="EI81" s="630"/>
      <c r="EJ81" s="630"/>
      <c r="EK81" s="630"/>
      <c r="EL81" s="630"/>
      <c r="EM81" s="630"/>
      <c r="EN81" s="630"/>
      <c r="EO81" s="630"/>
      <c r="EP81" s="630"/>
      <c r="EQ81" s="630"/>
      <c r="ER81" s="630"/>
      <c r="ES81" s="630"/>
      <c r="ET81" s="630"/>
      <c r="EU81" s="630"/>
      <c r="EV81" s="630"/>
      <c r="EW81" s="630"/>
      <c r="EX81" s="630"/>
      <c r="EY81" s="630"/>
      <c r="EZ81" s="630"/>
      <c r="FA81" s="630"/>
      <c r="FB81" s="630"/>
      <c r="FC81" s="630"/>
      <c r="FD81" s="630"/>
      <c r="FE81" s="630"/>
      <c r="FF81" s="630"/>
      <c r="FG81" s="630"/>
      <c r="FH81" s="630"/>
      <c r="FI81" s="630"/>
      <c r="FJ81" s="630"/>
      <c r="FK81" s="630"/>
      <c r="FL81" s="630"/>
      <c r="FM81" s="630"/>
      <c r="FN81" s="630"/>
      <c r="FO81" s="630"/>
      <c r="FP81" s="630"/>
      <c r="FQ81" s="630"/>
      <c r="FR81" s="630"/>
      <c r="FS81" s="630"/>
      <c r="FT81" s="630"/>
      <c r="FU81" s="630"/>
      <c r="FV81" s="630"/>
      <c r="FW81" s="630"/>
      <c r="FX81" s="630"/>
      <c r="FY81" s="630"/>
      <c r="FZ81" s="630"/>
      <c r="GA81" s="630"/>
      <c r="GB81" s="630"/>
      <c r="GC81" s="630"/>
      <c r="GD81" s="630"/>
      <c r="GE81" s="630"/>
      <c r="GF81" s="630"/>
      <c r="GG81" s="630"/>
      <c r="GH81" s="630"/>
      <c r="GI81" s="630"/>
      <c r="GJ81" s="630"/>
      <c r="GK81" s="630"/>
      <c r="GL81" s="630"/>
      <c r="GM81" s="630"/>
      <c r="GN81" s="630"/>
      <c r="GO81" s="630"/>
      <c r="GP81" s="630"/>
      <c r="GQ81" s="630"/>
      <c r="GR81" s="630"/>
      <c r="GS81" s="630"/>
      <c r="GT81" s="630"/>
      <c r="GU81" s="630"/>
      <c r="GV81" s="630"/>
      <c r="GW81" s="630"/>
      <c r="GX81" s="630"/>
      <c r="GY81" s="630"/>
      <c r="GZ81" s="630"/>
      <c r="HA81" s="630"/>
      <c r="HB81" s="630"/>
      <c r="HC81" s="630"/>
      <c r="HD81" s="630"/>
      <c r="HE81" s="630"/>
      <c r="HF81" s="630"/>
      <c r="HG81" s="630"/>
      <c r="HH81" s="630"/>
      <c r="HI81" s="630"/>
      <c r="HJ81" s="630"/>
      <c r="HK81" s="630"/>
      <c r="HL81" s="630"/>
      <c r="HM81" s="630"/>
      <c r="HN81" s="630"/>
      <c r="HO81" s="630"/>
      <c r="HP81" s="630"/>
      <c r="HQ81" s="630"/>
      <c r="HR81" s="630"/>
      <c r="HS81" s="630"/>
      <c r="HT81" s="630"/>
      <c r="HU81" s="630"/>
      <c r="HV81" s="630"/>
      <c r="HW81" s="630"/>
      <c r="HX81" s="630"/>
      <c r="HY81" s="630"/>
      <c r="HZ81" s="630"/>
      <c r="IA81" s="630"/>
      <c r="IB81" s="630"/>
      <c r="IC81" s="630"/>
      <c r="ID81" s="630"/>
      <c r="IE81" s="630"/>
      <c r="IF81" s="630"/>
      <c r="IG81" s="630"/>
      <c r="IH81" s="630"/>
      <c r="II81" s="630"/>
      <c r="IJ81" s="630"/>
      <c r="IK81" s="630"/>
      <c r="IL81" s="630"/>
      <c r="IM81" s="630"/>
      <c r="IN81" s="630"/>
      <c r="IO81" s="630"/>
      <c r="IP81" s="630"/>
      <c r="IQ81" s="630"/>
      <c r="IR81" s="630"/>
      <c r="IS81" s="630"/>
      <c r="IT81" s="630"/>
      <c r="IU81" s="630"/>
      <c r="IV81" s="630"/>
      <c r="IW81" s="630"/>
      <c r="IX81" s="630"/>
      <c r="IY81" s="630"/>
      <c r="IZ81" s="630"/>
      <c r="JA81" s="630"/>
      <c r="JB81" s="630"/>
      <c r="JC81" s="630"/>
      <c r="JD81" s="630"/>
      <c r="JE81" s="630"/>
      <c r="JF81" s="630"/>
      <c r="JG81" s="630"/>
      <c r="JH81" s="630"/>
      <c r="JI81" s="630"/>
      <c r="JJ81" s="630"/>
      <c r="JK81" s="630"/>
      <c r="JL81" s="630"/>
      <c r="JM81" s="630"/>
      <c r="JN81" s="630"/>
      <c r="JO81" s="630"/>
      <c r="JP81" s="630"/>
      <c r="JQ81" s="630"/>
      <c r="JR81" s="630"/>
      <c r="JS81" s="630"/>
      <c r="JT81" s="630"/>
      <c r="JU81" s="630"/>
      <c r="JV81" s="630"/>
      <c r="JW81" s="630"/>
      <c r="JX81" s="630"/>
      <c r="JY81" s="630"/>
      <c r="JZ81" s="630"/>
      <c r="KA81" s="630"/>
      <c r="KB81" s="630"/>
      <c r="KC81" s="630"/>
      <c r="KD81" s="630"/>
      <c r="KE81" s="630"/>
      <c r="KF81" s="630"/>
      <c r="KG81" s="630"/>
      <c r="KH81" s="630"/>
      <c r="KI81" s="630"/>
      <c r="KJ81" s="630"/>
      <c r="KK81" s="630"/>
      <c r="KL81" s="630"/>
      <c r="KM81" s="630"/>
      <c r="KN81" s="630"/>
      <c r="KO81" s="630"/>
      <c r="KP81" s="630"/>
      <c r="KQ81" s="630"/>
      <c r="KR81" s="630"/>
      <c r="KS81" s="630"/>
      <c r="KT81" s="630"/>
      <c r="KU81" s="630"/>
      <c r="KV81" s="630"/>
      <c r="KW81" s="630"/>
      <c r="KX81" s="630"/>
      <c r="KY81" s="630"/>
      <c r="KZ81" s="630"/>
      <c r="LA81" s="630"/>
      <c r="LB81" s="630"/>
      <c r="LC81" s="630"/>
      <c r="LD81" s="630"/>
      <c r="LE81" s="630"/>
      <c r="LF81" s="630"/>
      <c r="LG81" s="630"/>
      <c r="LH81" s="630"/>
      <c r="LI81" s="630"/>
      <c r="LJ81" s="630"/>
      <c r="LK81" s="630"/>
      <c r="LL81" s="630"/>
      <c r="LM81" s="630"/>
      <c r="LN81" s="630"/>
      <c r="LO81" s="630"/>
      <c r="LP81" s="630"/>
      <c r="LQ81" s="630"/>
      <c r="LR81" s="630"/>
      <c r="LS81" s="630"/>
      <c r="LT81" s="630"/>
      <c r="LU81" s="630"/>
      <c r="LV81" s="630"/>
      <c r="LW81" s="630"/>
      <c r="LX81" s="630"/>
      <c r="LY81" s="630"/>
      <c r="LZ81" s="630"/>
      <c r="MA81" s="630"/>
      <c r="MB81" s="630"/>
      <c r="MC81" s="630"/>
      <c r="MD81" s="630"/>
      <c r="ME81" s="630"/>
      <c r="MF81" s="630"/>
      <c r="MG81" s="630"/>
      <c r="MH81" s="630"/>
      <c r="MI81" s="630"/>
      <c r="MJ81" s="630"/>
      <c r="MK81" s="630"/>
      <c r="ML81" s="630"/>
      <c r="MM81" s="630"/>
      <c r="MN81" s="630"/>
      <c r="MO81" s="630"/>
      <c r="MP81" s="630"/>
      <c r="MQ81" s="630"/>
      <c r="MR81" s="630"/>
      <c r="MS81" s="630"/>
      <c r="MT81" s="630"/>
      <c r="MU81" s="630"/>
      <c r="MV81" s="630"/>
      <c r="MW81" s="630"/>
      <c r="MX81" s="630"/>
      <c r="MY81" s="630"/>
      <c r="MZ81" s="630"/>
      <c r="NA81" s="630"/>
      <c r="NB81" s="630"/>
      <c r="NC81" s="630"/>
      <c r="ND81" s="630"/>
      <c r="NE81" s="630"/>
      <c r="NF81" s="630"/>
      <c r="NG81" s="630"/>
      <c r="NH81" s="630"/>
      <c r="NI81" s="630"/>
      <c r="NJ81" s="630"/>
      <c r="NK81" s="630"/>
      <c r="NL81" s="630"/>
      <c r="NM81" s="630"/>
      <c r="NN81" s="630"/>
      <c r="NO81" s="630"/>
      <c r="NP81" s="630"/>
      <c r="NQ81" s="630"/>
      <c r="NR81" s="630"/>
      <c r="NS81" s="630"/>
      <c r="NT81" s="630"/>
      <c r="NU81" s="630"/>
      <c r="NV81" s="630"/>
      <c r="NW81" s="630"/>
      <c r="NX81" s="630"/>
      <c r="NY81" s="630"/>
      <c r="NZ81" s="630"/>
      <c r="OA81" s="630"/>
      <c r="OB81" s="630"/>
      <c r="OC81" s="630"/>
      <c r="OD81" s="630"/>
      <c r="OE81" s="630"/>
      <c r="OF81" s="630"/>
      <c r="OG81" s="630"/>
      <c r="OH81" s="630"/>
      <c r="OI81" s="630"/>
      <c r="OJ81" s="630"/>
      <c r="OK81" s="630"/>
      <c r="OL81" s="630"/>
      <c r="OM81" s="630"/>
      <c r="ON81" s="630"/>
      <c r="OO81" s="630"/>
      <c r="OP81" s="630"/>
      <c r="OQ81" s="630"/>
      <c r="OR81" s="630"/>
      <c r="OS81" s="630"/>
      <c r="OT81" s="630"/>
      <c r="OU81" s="630"/>
      <c r="OV81" s="630"/>
      <c r="OW81" s="630"/>
      <c r="OX81" s="630"/>
      <c r="OY81" s="630"/>
      <c r="OZ81" s="630"/>
      <c r="PA81" s="630"/>
      <c r="PB81" s="630"/>
      <c r="PC81" s="630"/>
      <c r="PD81" s="630"/>
      <c r="PE81" s="630"/>
      <c r="PF81" s="630"/>
      <c r="PG81" s="630"/>
      <c r="PH81" s="630"/>
      <c r="PI81" s="630"/>
      <c r="PJ81" s="630"/>
      <c r="PK81" s="630"/>
      <c r="PL81" s="630"/>
      <c r="PM81" s="630"/>
      <c r="PN81" s="630"/>
      <c r="PO81" s="630"/>
      <c r="PP81" s="630"/>
      <c r="PQ81" s="630"/>
      <c r="PR81" s="630"/>
      <c r="PS81" s="630"/>
      <c r="PT81" s="630"/>
      <c r="PU81" s="630"/>
      <c r="PV81" s="630"/>
      <c r="PW81" s="630"/>
      <c r="PX81" s="630"/>
      <c r="PY81" s="630"/>
      <c r="PZ81" s="630"/>
      <c r="QA81" s="630"/>
      <c r="QB81" s="630"/>
      <c r="QC81" s="630"/>
      <c r="QD81" s="630"/>
      <c r="QE81" s="630"/>
      <c r="QF81" s="630"/>
      <c r="QG81" s="630"/>
      <c r="QH81" s="630"/>
      <c r="QI81" s="630"/>
      <c r="QJ81" s="630"/>
      <c r="QK81" s="630"/>
      <c r="QL81" s="630"/>
      <c r="QM81" s="630"/>
      <c r="QN81" s="630"/>
      <c r="QO81" s="630"/>
      <c r="QP81" s="630"/>
      <c r="QQ81" s="630"/>
      <c r="QR81" s="630"/>
      <c r="QS81" s="630"/>
      <c r="QT81" s="630"/>
      <c r="QU81" s="630"/>
      <c r="QV81" s="630"/>
      <c r="QW81" s="630"/>
      <c r="QX81" s="630"/>
      <c r="QY81" s="630"/>
      <c r="QZ81" s="630"/>
      <c r="RA81" s="630"/>
      <c r="RB81" s="630"/>
      <c r="RC81" s="630"/>
      <c r="RD81" s="630"/>
      <c r="RE81" s="630"/>
      <c r="RF81" s="630"/>
      <c r="RG81" s="630"/>
      <c r="RH81" s="630"/>
      <c r="RI81" s="630"/>
      <c r="RJ81" s="630"/>
      <c r="RK81" s="630"/>
      <c r="RL81" s="630"/>
      <c r="RM81" s="630"/>
      <c r="RN81" s="630"/>
      <c r="RO81" s="630"/>
      <c r="RP81" s="630"/>
      <c r="RQ81" s="630"/>
      <c r="RR81" s="630"/>
      <c r="RS81" s="630"/>
      <c r="RT81" s="630"/>
      <c r="RU81" s="630"/>
      <c r="RV81" s="630"/>
      <c r="RW81" s="630"/>
      <c r="RX81" s="630"/>
      <c r="RY81" s="630"/>
      <c r="RZ81" s="630"/>
      <c r="SA81" s="630"/>
      <c r="SB81" s="630"/>
      <c r="SC81" s="630"/>
      <c r="SD81" s="630"/>
      <c r="SE81" s="630"/>
      <c r="SF81" s="630"/>
      <c r="SG81" s="630"/>
      <c r="SH81" s="630"/>
      <c r="SI81" s="630"/>
      <c r="SJ81" s="630"/>
      <c r="SK81" s="630"/>
      <c r="SL81" s="630"/>
      <c r="SM81" s="630"/>
      <c r="SN81" s="630"/>
      <c r="SO81" s="630"/>
      <c r="SP81" s="630"/>
      <c r="SQ81" s="630"/>
      <c r="SR81" s="630"/>
      <c r="SS81" s="630"/>
      <c r="ST81" s="630"/>
      <c r="SU81" s="630"/>
      <c r="SV81" s="630"/>
      <c r="SW81" s="630"/>
      <c r="SX81" s="630"/>
      <c r="SY81" s="630"/>
      <c r="SZ81" s="630"/>
      <c r="TA81" s="630"/>
      <c r="TB81" s="630"/>
      <c r="TC81" s="630"/>
      <c r="TD81" s="630"/>
      <c r="TE81" s="630"/>
      <c r="TF81" s="630"/>
      <c r="TG81" s="630"/>
      <c r="TH81" s="630"/>
      <c r="TI81" s="630"/>
      <c r="TJ81" s="630"/>
      <c r="TK81" s="630"/>
      <c r="TL81" s="630"/>
      <c r="TM81" s="630"/>
      <c r="TN81" s="630"/>
      <c r="TO81" s="630"/>
      <c r="TP81" s="630"/>
      <c r="TQ81" s="630"/>
      <c r="TR81" s="630"/>
      <c r="TS81" s="630"/>
      <c r="TT81" s="630"/>
      <c r="TU81" s="630"/>
      <c r="TV81" s="630"/>
      <c r="TW81" s="630"/>
      <c r="TX81" s="630"/>
      <c r="TY81" s="630"/>
      <c r="TZ81" s="630"/>
      <c r="UA81" s="630"/>
      <c r="UB81" s="630"/>
      <c r="UC81" s="630"/>
      <c r="UD81" s="630"/>
      <c r="UE81" s="630"/>
      <c r="UF81" s="630"/>
      <c r="UG81" s="630"/>
      <c r="UH81" s="630"/>
      <c r="UI81" s="630"/>
      <c r="UJ81" s="630"/>
      <c r="UK81" s="630"/>
      <c r="UL81" s="630"/>
      <c r="UM81" s="630"/>
      <c r="UN81" s="630"/>
      <c r="UO81" s="630"/>
      <c r="UP81" s="630"/>
      <c r="UQ81" s="630"/>
      <c r="UR81" s="630"/>
      <c r="US81" s="630"/>
      <c r="UT81" s="630"/>
      <c r="UU81" s="630"/>
      <c r="UV81" s="630"/>
      <c r="UW81" s="630"/>
      <c r="UX81" s="630"/>
      <c r="UY81" s="630"/>
      <c r="UZ81" s="630"/>
      <c r="VA81" s="630"/>
      <c r="VB81" s="630"/>
      <c r="VC81" s="630"/>
      <c r="VD81" s="630"/>
      <c r="VE81" s="630"/>
      <c r="VF81" s="630"/>
      <c r="VG81" s="630"/>
      <c r="VH81" s="630"/>
      <c r="VI81" s="630"/>
      <c r="VJ81" s="630"/>
      <c r="VK81" s="630"/>
      <c r="VL81" s="630"/>
      <c r="VM81" s="630"/>
      <c r="VN81" s="630"/>
      <c r="VO81" s="630"/>
      <c r="VP81" s="630"/>
      <c r="VQ81" s="630"/>
      <c r="VR81" s="630"/>
      <c r="VS81" s="630"/>
      <c r="VT81" s="630"/>
      <c r="VU81" s="630"/>
      <c r="VV81" s="630"/>
      <c r="VW81" s="630"/>
      <c r="VX81" s="630"/>
      <c r="VY81" s="630"/>
      <c r="VZ81" s="630"/>
      <c r="WA81" s="630"/>
      <c r="WB81" s="630"/>
      <c r="WC81" s="630"/>
      <c r="WD81" s="630"/>
      <c r="WE81" s="630"/>
      <c r="WF81" s="630"/>
      <c r="WG81" s="630"/>
      <c r="WH81" s="630"/>
      <c r="WI81" s="630"/>
      <c r="WJ81" s="630"/>
      <c r="WK81" s="630"/>
      <c r="WL81" s="630"/>
      <c r="WM81" s="630"/>
      <c r="WN81" s="630"/>
      <c r="WO81" s="630"/>
      <c r="WP81" s="630"/>
      <c r="WQ81" s="630"/>
      <c r="WR81" s="630"/>
      <c r="WS81" s="630"/>
      <c r="WT81" s="630"/>
      <c r="WU81" s="630"/>
      <c r="WV81" s="630"/>
      <c r="WW81" s="630"/>
      <c r="WX81" s="630"/>
      <c r="WY81" s="630"/>
      <c r="WZ81" s="630"/>
      <c r="XA81" s="630"/>
      <c r="XB81" s="630"/>
      <c r="XC81" s="630"/>
      <c r="XD81" s="630"/>
      <c r="XE81" s="630"/>
      <c r="XF81" s="630"/>
      <c r="XG81" s="630"/>
      <c r="XH81" s="630"/>
      <c r="XI81" s="630"/>
      <c r="XJ81" s="630"/>
      <c r="XK81" s="630"/>
      <c r="XL81" s="630"/>
      <c r="XM81" s="630"/>
      <c r="XN81" s="630"/>
      <c r="XO81" s="630"/>
      <c r="XP81" s="630"/>
      <c r="XQ81" s="630"/>
      <c r="XR81" s="630"/>
      <c r="XS81" s="630"/>
      <c r="XT81" s="630"/>
      <c r="XU81" s="630"/>
      <c r="XV81" s="630"/>
      <c r="XW81" s="630"/>
      <c r="XX81" s="630"/>
      <c r="XY81" s="630"/>
      <c r="XZ81" s="630"/>
      <c r="YA81" s="630"/>
      <c r="YB81" s="630"/>
      <c r="YC81" s="630"/>
      <c r="YD81" s="630"/>
      <c r="YE81" s="630"/>
      <c r="YF81" s="630"/>
      <c r="YG81" s="630"/>
      <c r="YH81" s="630"/>
      <c r="YI81" s="630"/>
      <c r="YJ81" s="630"/>
      <c r="YK81" s="630"/>
      <c r="YL81" s="630"/>
      <c r="YM81" s="630"/>
      <c r="YN81" s="630"/>
      <c r="YO81" s="630"/>
      <c r="YP81" s="630"/>
      <c r="YQ81" s="630"/>
      <c r="YR81" s="630"/>
      <c r="YS81" s="630"/>
      <c r="YT81" s="630"/>
      <c r="YU81" s="630"/>
      <c r="YV81" s="630"/>
      <c r="YW81" s="630"/>
      <c r="YX81" s="630"/>
      <c r="YY81" s="630"/>
      <c r="YZ81" s="630"/>
      <c r="ZA81" s="630"/>
      <c r="ZB81" s="630"/>
      <c r="ZC81" s="630"/>
      <c r="ZD81" s="630"/>
      <c r="ZE81" s="630"/>
      <c r="ZF81" s="630"/>
      <c r="ZG81" s="630"/>
      <c r="ZH81" s="630"/>
      <c r="ZI81" s="630"/>
      <c r="ZJ81" s="630"/>
      <c r="ZK81" s="630"/>
      <c r="ZL81" s="630"/>
      <c r="ZM81" s="630"/>
      <c r="ZN81" s="630"/>
      <c r="ZO81" s="630"/>
      <c r="ZP81" s="630"/>
      <c r="ZQ81" s="630"/>
      <c r="ZR81" s="630"/>
      <c r="ZS81" s="630"/>
      <c r="ZT81" s="630"/>
      <c r="ZU81" s="630"/>
      <c r="ZV81" s="630"/>
      <c r="ZW81" s="630"/>
      <c r="ZX81" s="630"/>
      <c r="ZY81" s="630"/>
      <c r="ZZ81" s="630"/>
      <c r="AAA81" s="630"/>
      <c r="AAB81" s="630"/>
      <c r="AAC81" s="630"/>
      <c r="AAD81" s="630"/>
      <c r="AAE81" s="630"/>
      <c r="AAF81" s="630"/>
      <c r="AAG81" s="630"/>
      <c r="AAH81" s="630"/>
      <c r="AAI81" s="630"/>
      <c r="AAJ81" s="630"/>
      <c r="AAK81" s="630"/>
      <c r="AAL81" s="630"/>
      <c r="AAM81" s="630"/>
      <c r="AAN81" s="630"/>
      <c r="AAO81" s="630"/>
      <c r="AAP81" s="630"/>
      <c r="AAQ81" s="630"/>
      <c r="AAR81" s="630"/>
      <c r="AAS81" s="630"/>
      <c r="AAT81" s="630"/>
      <c r="AAU81" s="630"/>
      <c r="AAV81" s="630"/>
      <c r="AAW81" s="630"/>
      <c r="AAX81" s="630"/>
      <c r="AAY81" s="630"/>
      <c r="AAZ81" s="630"/>
      <c r="ABA81" s="630"/>
      <c r="ABB81" s="630"/>
      <c r="ABC81" s="630"/>
      <c r="ABD81" s="630"/>
      <c r="ABE81" s="630"/>
      <c r="ABF81" s="630"/>
      <c r="ABG81" s="630"/>
      <c r="ABH81" s="630"/>
      <c r="ABI81" s="630"/>
      <c r="ABJ81" s="630"/>
      <c r="ABK81" s="630"/>
      <c r="ABL81" s="630"/>
      <c r="ABM81" s="630"/>
      <c r="ABN81" s="630"/>
      <c r="ABO81" s="630"/>
      <c r="ABP81" s="630"/>
      <c r="ABQ81" s="630"/>
      <c r="ABR81" s="630"/>
      <c r="ABS81" s="630"/>
      <c r="ABT81" s="630"/>
      <c r="ABU81" s="630"/>
      <c r="ABV81" s="630"/>
      <c r="ABW81" s="630"/>
      <c r="ABX81" s="630"/>
      <c r="ABY81" s="630"/>
      <c r="ABZ81" s="630"/>
      <c r="ACA81" s="630"/>
      <c r="ACB81" s="630"/>
      <c r="ACC81" s="630"/>
      <c r="ACD81" s="630"/>
      <c r="ACE81" s="630"/>
      <c r="ACF81" s="630"/>
      <c r="ACG81" s="630"/>
      <c r="ACH81" s="630"/>
      <c r="ACI81" s="630"/>
      <c r="ACJ81" s="630"/>
      <c r="ACK81" s="630"/>
      <c r="ACL81" s="630"/>
      <c r="ACM81" s="630"/>
      <c r="ACN81" s="630"/>
      <c r="ACO81" s="630"/>
      <c r="ACP81" s="630"/>
      <c r="ACQ81" s="630"/>
      <c r="ACR81" s="630"/>
      <c r="ACS81" s="630"/>
      <c r="ACT81" s="630"/>
      <c r="ACU81" s="630"/>
      <c r="ACV81" s="630"/>
      <c r="ACW81" s="630"/>
      <c r="ACX81" s="630"/>
      <c r="ACY81" s="630"/>
      <c r="ACZ81" s="630"/>
      <c r="ADA81" s="630"/>
      <c r="ADB81" s="630"/>
      <c r="ADC81" s="630"/>
      <c r="ADD81" s="630"/>
      <c r="ADE81" s="630"/>
      <c r="ADF81" s="630"/>
      <c r="ADG81" s="630"/>
      <c r="ADH81" s="630"/>
      <c r="ADI81" s="630"/>
      <c r="ADJ81" s="630"/>
      <c r="ADK81" s="630"/>
      <c r="ADL81" s="630"/>
      <c r="ADM81" s="630"/>
      <c r="ADN81" s="630"/>
      <c r="ADO81" s="630"/>
      <c r="ADP81" s="630"/>
      <c r="ADQ81" s="630"/>
      <c r="ADR81" s="630"/>
      <c r="ADS81" s="630"/>
      <c r="ADT81" s="630"/>
      <c r="ADU81" s="630"/>
      <c r="ADV81" s="630"/>
      <c r="ADW81" s="630"/>
      <c r="ADX81" s="630"/>
      <c r="ADY81" s="630"/>
      <c r="ADZ81" s="630"/>
      <c r="AEA81" s="630"/>
      <c r="AEB81" s="630"/>
      <c r="AEC81" s="630"/>
      <c r="AED81" s="630"/>
      <c r="AEE81" s="630"/>
      <c r="AEF81" s="630"/>
      <c r="AEG81" s="630"/>
      <c r="AEH81" s="630"/>
      <c r="AEI81" s="630"/>
      <c r="AEJ81" s="630"/>
      <c r="AEK81" s="630"/>
      <c r="AEL81" s="630"/>
      <c r="AEM81" s="630"/>
      <c r="AEN81" s="630"/>
      <c r="AEO81" s="630"/>
      <c r="AEP81" s="630"/>
      <c r="AEQ81" s="630"/>
      <c r="AER81" s="630"/>
      <c r="AES81" s="630"/>
      <c r="AET81" s="630"/>
      <c r="AEU81" s="630"/>
      <c r="AEV81" s="630"/>
      <c r="AEW81" s="630"/>
      <c r="AEX81" s="630"/>
      <c r="AEY81" s="630"/>
      <c r="AEZ81" s="630"/>
      <c r="AFA81" s="630"/>
      <c r="AFB81" s="630"/>
      <c r="AFC81" s="630"/>
      <c r="AFD81" s="630"/>
      <c r="AFE81" s="630"/>
      <c r="AFF81" s="630"/>
      <c r="AFG81" s="630"/>
      <c r="AFH81" s="630"/>
      <c r="AFI81" s="630"/>
      <c r="AFJ81" s="630"/>
      <c r="AFK81" s="630"/>
      <c r="AFL81" s="630"/>
      <c r="AFM81" s="630"/>
      <c r="AFN81" s="630"/>
      <c r="AFO81" s="630"/>
      <c r="AFP81" s="630"/>
      <c r="AFQ81" s="630"/>
      <c r="AFR81" s="630"/>
      <c r="AFS81" s="630"/>
      <c r="AFT81" s="630"/>
      <c r="AFU81" s="630"/>
      <c r="AFV81" s="630"/>
      <c r="AFW81" s="630"/>
      <c r="AFX81" s="630"/>
      <c r="AFY81" s="630"/>
      <c r="AFZ81" s="630"/>
      <c r="AGA81" s="630"/>
      <c r="AGB81" s="630"/>
      <c r="AGC81" s="630"/>
      <c r="AGD81" s="630"/>
      <c r="AGE81" s="630"/>
      <c r="AGF81" s="630"/>
      <c r="AGG81" s="630"/>
      <c r="AGH81" s="630"/>
      <c r="AGI81" s="630"/>
      <c r="AGJ81" s="630"/>
      <c r="AGK81" s="630"/>
      <c r="AGL81" s="630"/>
      <c r="AGM81" s="630"/>
      <c r="AGN81" s="630"/>
      <c r="AGO81" s="630"/>
      <c r="AGP81" s="630"/>
      <c r="AGQ81" s="630"/>
      <c r="AGR81" s="630"/>
      <c r="AGS81" s="630"/>
      <c r="AGT81" s="630"/>
      <c r="AGU81" s="630"/>
      <c r="AGV81" s="630"/>
      <c r="AGW81" s="630"/>
      <c r="AGX81" s="630"/>
      <c r="AGY81" s="630"/>
      <c r="AGZ81" s="630"/>
      <c r="AHA81" s="630"/>
      <c r="AHB81" s="630"/>
      <c r="AHC81" s="630"/>
      <c r="AHD81" s="630"/>
      <c r="AHE81" s="630"/>
      <c r="AHF81" s="630"/>
      <c r="AHG81" s="630"/>
      <c r="AHH81" s="630"/>
      <c r="AHI81" s="630"/>
      <c r="AHJ81" s="630"/>
      <c r="AHK81" s="630"/>
      <c r="AHL81" s="630"/>
      <c r="AHM81" s="630"/>
      <c r="AHN81" s="630"/>
      <c r="AHO81" s="630"/>
      <c r="AHP81" s="630"/>
      <c r="AHQ81" s="630"/>
      <c r="AHR81" s="630"/>
      <c r="AHS81" s="630"/>
      <c r="AHT81" s="630"/>
      <c r="AHU81" s="630"/>
      <c r="AHV81" s="630"/>
      <c r="AHW81" s="630"/>
      <c r="AHX81" s="630"/>
      <c r="AHY81" s="630"/>
      <c r="AHZ81" s="630"/>
      <c r="AIA81" s="630"/>
      <c r="AIB81" s="630"/>
      <c r="AIC81" s="630"/>
      <c r="AID81" s="630"/>
      <c r="AIE81" s="630"/>
      <c r="AIF81" s="630"/>
      <c r="AIG81" s="630"/>
      <c r="AIH81" s="630"/>
      <c r="AII81" s="630"/>
      <c r="AIJ81" s="630"/>
      <c r="AIK81" s="630"/>
      <c r="AIL81" s="630"/>
      <c r="AIM81" s="630"/>
      <c r="AIN81" s="630"/>
      <c r="AIO81" s="630"/>
      <c r="AIP81" s="630"/>
      <c r="AIQ81" s="630"/>
      <c r="AIR81" s="630"/>
      <c r="AIS81" s="630"/>
      <c r="AIT81" s="630"/>
      <c r="AIU81" s="630"/>
      <c r="AIV81" s="630"/>
      <c r="AIW81" s="630"/>
      <c r="AIX81" s="630"/>
      <c r="AIY81" s="630"/>
      <c r="AIZ81" s="630"/>
      <c r="AJA81" s="630"/>
      <c r="AJB81" s="630"/>
      <c r="AJC81" s="630"/>
      <c r="AJD81" s="630"/>
      <c r="AJE81" s="630"/>
      <c r="AJF81" s="630"/>
      <c r="AJG81" s="630"/>
      <c r="AJH81" s="630"/>
      <c r="AJI81" s="630"/>
      <c r="AJJ81" s="630"/>
      <c r="AJK81" s="630"/>
      <c r="AJL81" s="630"/>
      <c r="AJM81" s="630"/>
      <c r="AJN81" s="630"/>
      <c r="AJO81" s="630"/>
      <c r="AJP81" s="630"/>
      <c r="AJQ81" s="630"/>
      <c r="AJR81" s="630"/>
      <c r="AJS81" s="630"/>
      <c r="AJT81" s="630"/>
      <c r="AJU81" s="630"/>
      <c r="AJV81" s="630"/>
      <c r="AJW81" s="630"/>
      <c r="AJX81" s="630"/>
      <c r="AJY81" s="630"/>
      <c r="AJZ81" s="630"/>
      <c r="AKA81" s="630"/>
      <c r="AKB81" s="630"/>
      <c r="AKC81" s="630"/>
      <c r="AKD81" s="630"/>
      <c r="AKE81" s="630"/>
      <c r="AKF81" s="630"/>
      <c r="AKG81" s="630"/>
      <c r="AKH81" s="630"/>
      <c r="AKI81" s="630"/>
      <c r="AKJ81" s="630"/>
      <c r="AKK81" s="630"/>
      <c r="AKL81" s="630"/>
      <c r="AKM81" s="630"/>
      <c r="AKN81" s="630"/>
      <c r="AKO81" s="630"/>
      <c r="AKP81" s="630"/>
      <c r="AKQ81" s="630"/>
      <c r="AKR81" s="630"/>
      <c r="AKS81" s="630"/>
      <c r="AKT81" s="630"/>
      <c r="AKU81" s="630"/>
      <c r="AKV81" s="630"/>
      <c r="AKW81" s="630"/>
      <c r="AKX81" s="630"/>
      <c r="AKY81" s="630"/>
      <c r="AKZ81" s="630"/>
      <c r="ALA81" s="630"/>
      <c r="ALB81" s="630"/>
      <c r="ALC81" s="630"/>
      <c r="ALD81" s="630"/>
      <c r="ALE81" s="630"/>
      <c r="ALF81" s="630"/>
      <c r="ALG81" s="630"/>
      <c r="ALH81" s="630"/>
      <c r="ALI81" s="630"/>
      <c r="ALJ81" s="630"/>
      <c r="ALK81" s="630"/>
      <c r="ALL81" s="630"/>
      <c r="ALM81" s="630"/>
      <c r="ALN81" s="630"/>
      <c r="ALO81" s="630"/>
    </row>
    <row r="82" s="634" customFormat="true" ht="15.75" hidden="true" customHeight="false" outlineLevel="0" collapsed="false">
      <c r="A82" s="630"/>
      <c r="B82" s="635"/>
      <c r="C82" s="632"/>
      <c r="D82" s="632"/>
      <c r="E82" s="632"/>
      <c r="F82" s="633" t="n">
        <v>0</v>
      </c>
      <c r="G82" s="633" t="n">
        <v>0</v>
      </c>
      <c r="H82" s="633" t="n">
        <v>0</v>
      </c>
      <c r="I82" s="633" t="n">
        <v>0</v>
      </c>
      <c r="J82" s="632"/>
      <c r="K82" s="632"/>
      <c r="L82" s="632"/>
      <c r="M82" s="632"/>
      <c r="N82" s="633" t="n">
        <v>0</v>
      </c>
      <c r="O82" s="633" t="n">
        <v>0</v>
      </c>
      <c r="P82" s="633" t="n">
        <v>0</v>
      </c>
      <c r="Q82" s="633" t="n">
        <v>0</v>
      </c>
      <c r="R82" s="632"/>
      <c r="S82" s="632"/>
      <c r="T82" s="632"/>
      <c r="U82" s="633" t="n">
        <v>0</v>
      </c>
      <c r="V82" s="633" t="n">
        <v>0</v>
      </c>
      <c r="W82" s="633" t="n">
        <v>0</v>
      </c>
      <c r="X82" s="633" t="n">
        <v>0</v>
      </c>
      <c r="Y82" s="633" t="n">
        <v>0</v>
      </c>
      <c r="Z82" s="633" t="n">
        <v>0</v>
      </c>
      <c r="AA82" s="633" t="n">
        <v>0</v>
      </c>
      <c r="AB82" s="633" t="n">
        <v>0</v>
      </c>
      <c r="AC82" s="633" t="n">
        <v>0</v>
      </c>
      <c r="AD82" s="633" t="n">
        <v>0</v>
      </c>
      <c r="AE82" s="633" t="n">
        <v>0</v>
      </c>
      <c r="AF82" s="633" t="n">
        <v>0</v>
      </c>
      <c r="AG82" s="633" t="n">
        <v>0</v>
      </c>
      <c r="AH82" s="633" t="n">
        <v>0</v>
      </c>
      <c r="AI82" s="633" t="n">
        <v>0</v>
      </c>
      <c r="AJ82" s="633" t="n">
        <v>0</v>
      </c>
      <c r="AK82" s="633" t="n">
        <v>0</v>
      </c>
      <c r="AL82" s="633" t="n">
        <v>0</v>
      </c>
      <c r="AM82" s="633" t="n">
        <v>0</v>
      </c>
      <c r="AN82" s="633" t="n">
        <v>0</v>
      </c>
      <c r="AO82" s="630"/>
      <c r="AP82" s="630"/>
      <c r="AQ82" s="630"/>
      <c r="AR82" s="630"/>
      <c r="AS82" s="630"/>
      <c r="AT82" s="630"/>
      <c r="AU82" s="630"/>
      <c r="AV82" s="630"/>
      <c r="AW82" s="630"/>
      <c r="AX82" s="630"/>
      <c r="AY82" s="630"/>
      <c r="AZ82" s="630"/>
      <c r="BA82" s="630"/>
      <c r="BB82" s="630"/>
      <c r="BC82" s="630"/>
      <c r="BD82" s="630"/>
      <c r="BE82" s="630"/>
      <c r="BF82" s="630"/>
      <c r="BG82" s="630"/>
      <c r="BH82" s="630"/>
      <c r="BI82" s="630"/>
      <c r="BJ82" s="630"/>
      <c r="BK82" s="630"/>
      <c r="BL82" s="630"/>
      <c r="BM82" s="630"/>
      <c r="BN82" s="630"/>
      <c r="BO82" s="630"/>
      <c r="BP82" s="630"/>
      <c r="BQ82" s="630"/>
      <c r="BR82" s="630"/>
      <c r="BS82" s="630"/>
      <c r="BT82" s="630"/>
      <c r="BU82" s="630"/>
      <c r="BV82" s="630"/>
      <c r="BW82" s="630"/>
      <c r="BX82" s="630"/>
      <c r="BY82" s="630"/>
      <c r="BZ82" s="630"/>
      <c r="CA82" s="630"/>
      <c r="CB82" s="630"/>
      <c r="CC82" s="630"/>
      <c r="CD82" s="630"/>
      <c r="CE82" s="630"/>
      <c r="CF82" s="630"/>
      <c r="CG82" s="630"/>
      <c r="CH82" s="630"/>
      <c r="CI82" s="630"/>
      <c r="CJ82" s="630"/>
      <c r="CK82" s="630"/>
      <c r="CL82" s="630"/>
      <c r="CM82" s="630"/>
      <c r="CN82" s="630"/>
      <c r="CO82" s="630"/>
      <c r="CP82" s="630"/>
      <c r="CQ82" s="630"/>
      <c r="CR82" s="630"/>
      <c r="CS82" s="630"/>
      <c r="CT82" s="630"/>
      <c r="CU82" s="630"/>
      <c r="CV82" s="630"/>
      <c r="CW82" s="630"/>
      <c r="CX82" s="630"/>
      <c r="CY82" s="630"/>
      <c r="CZ82" s="630"/>
      <c r="DA82" s="630"/>
      <c r="DB82" s="630"/>
      <c r="DC82" s="630"/>
      <c r="DD82" s="630"/>
      <c r="DE82" s="630"/>
      <c r="DF82" s="630"/>
      <c r="DG82" s="630"/>
      <c r="DH82" s="630"/>
      <c r="DI82" s="630"/>
      <c r="DJ82" s="630"/>
      <c r="DK82" s="630"/>
      <c r="DL82" s="630"/>
      <c r="DM82" s="630"/>
      <c r="DN82" s="630"/>
      <c r="DO82" s="630"/>
      <c r="DP82" s="630"/>
      <c r="DQ82" s="630"/>
      <c r="DR82" s="630"/>
      <c r="DS82" s="630"/>
      <c r="DT82" s="630"/>
      <c r="DU82" s="630"/>
      <c r="DV82" s="630"/>
      <c r="DW82" s="630"/>
      <c r="DX82" s="630"/>
      <c r="DY82" s="630"/>
      <c r="DZ82" s="630"/>
      <c r="EA82" s="630"/>
      <c r="EB82" s="630"/>
      <c r="EC82" s="630"/>
      <c r="ED82" s="630"/>
      <c r="EE82" s="630"/>
      <c r="EF82" s="630"/>
      <c r="EG82" s="630"/>
      <c r="EH82" s="630"/>
      <c r="EI82" s="630"/>
      <c r="EJ82" s="630"/>
      <c r="EK82" s="630"/>
      <c r="EL82" s="630"/>
      <c r="EM82" s="630"/>
      <c r="EN82" s="630"/>
      <c r="EO82" s="630"/>
      <c r="EP82" s="630"/>
      <c r="EQ82" s="630"/>
      <c r="ER82" s="630"/>
      <c r="ES82" s="630"/>
      <c r="ET82" s="630"/>
      <c r="EU82" s="630"/>
      <c r="EV82" s="630"/>
      <c r="EW82" s="630"/>
      <c r="EX82" s="630"/>
      <c r="EY82" s="630"/>
      <c r="EZ82" s="630"/>
      <c r="FA82" s="630"/>
      <c r="FB82" s="630"/>
      <c r="FC82" s="630"/>
      <c r="FD82" s="630"/>
      <c r="FE82" s="630"/>
      <c r="FF82" s="630"/>
      <c r="FG82" s="630"/>
      <c r="FH82" s="630"/>
      <c r="FI82" s="630"/>
      <c r="FJ82" s="630"/>
      <c r="FK82" s="630"/>
      <c r="FL82" s="630"/>
      <c r="FM82" s="630"/>
      <c r="FN82" s="630"/>
      <c r="FO82" s="630"/>
      <c r="FP82" s="630"/>
      <c r="FQ82" s="630"/>
      <c r="FR82" s="630"/>
      <c r="FS82" s="630"/>
      <c r="FT82" s="630"/>
      <c r="FU82" s="630"/>
      <c r="FV82" s="630"/>
      <c r="FW82" s="630"/>
      <c r="FX82" s="630"/>
      <c r="FY82" s="630"/>
      <c r="FZ82" s="630"/>
      <c r="GA82" s="630"/>
      <c r="GB82" s="630"/>
      <c r="GC82" s="630"/>
      <c r="GD82" s="630"/>
      <c r="GE82" s="630"/>
      <c r="GF82" s="630"/>
      <c r="GG82" s="630"/>
      <c r="GH82" s="630"/>
      <c r="GI82" s="630"/>
      <c r="GJ82" s="630"/>
      <c r="GK82" s="630"/>
      <c r="GL82" s="630"/>
      <c r="GM82" s="630"/>
      <c r="GN82" s="630"/>
      <c r="GO82" s="630"/>
      <c r="GP82" s="630"/>
      <c r="GQ82" s="630"/>
      <c r="GR82" s="630"/>
      <c r="GS82" s="630"/>
      <c r="GT82" s="630"/>
      <c r="GU82" s="630"/>
      <c r="GV82" s="630"/>
      <c r="GW82" s="630"/>
      <c r="GX82" s="630"/>
      <c r="GY82" s="630"/>
      <c r="GZ82" s="630"/>
      <c r="HA82" s="630"/>
      <c r="HB82" s="630"/>
      <c r="HC82" s="630"/>
      <c r="HD82" s="630"/>
      <c r="HE82" s="630"/>
      <c r="HF82" s="630"/>
      <c r="HG82" s="630"/>
      <c r="HH82" s="630"/>
      <c r="HI82" s="630"/>
      <c r="HJ82" s="630"/>
      <c r="HK82" s="630"/>
      <c r="HL82" s="630"/>
      <c r="HM82" s="630"/>
      <c r="HN82" s="630"/>
      <c r="HO82" s="630"/>
      <c r="HP82" s="630"/>
      <c r="HQ82" s="630"/>
      <c r="HR82" s="630"/>
      <c r="HS82" s="630"/>
      <c r="HT82" s="630"/>
      <c r="HU82" s="630"/>
      <c r="HV82" s="630"/>
      <c r="HW82" s="630"/>
      <c r="HX82" s="630"/>
      <c r="HY82" s="630"/>
      <c r="HZ82" s="630"/>
      <c r="IA82" s="630"/>
      <c r="IB82" s="630"/>
      <c r="IC82" s="630"/>
      <c r="ID82" s="630"/>
      <c r="IE82" s="630"/>
      <c r="IF82" s="630"/>
      <c r="IG82" s="630"/>
      <c r="IH82" s="630"/>
      <c r="II82" s="630"/>
      <c r="IJ82" s="630"/>
      <c r="IK82" s="630"/>
      <c r="IL82" s="630"/>
      <c r="IM82" s="630"/>
      <c r="IN82" s="630"/>
      <c r="IO82" s="630"/>
      <c r="IP82" s="630"/>
      <c r="IQ82" s="630"/>
      <c r="IR82" s="630"/>
      <c r="IS82" s="630"/>
      <c r="IT82" s="630"/>
      <c r="IU82" s="630"/>
      <c r="IV82" s="630"/>
      <c r="IW82" s="630"/>
      <c r="IX82" s="630"/>
      <c r="IY82" s="630"/>
      <c r="IZ82" s="630"/>
      <c r="JA82" s="630"/>
      <c r="JB82" s="630"/>
      <c r="JC82" s="630"/>
      <c r="JD82" s="630"/>
      <c r="JE82" s="630"/>
      <c r="JF82" s="630"/>
      <c r="JG82" s="630"/>
      <c r="JH82" s="630"/>
      <c r="JI82" s="630"/>
      <c r="JJ82" s="630"/>
      <c r="JK82" s="630"/>
      <c r="JL82" s="630"/>
      <c r="JM82" s="630"/>
      <c r="JN82" s="630"/>
      <c r="JO82" s="630"/>
      <c r="JP82" s="630"/>
      <c r="JQ82" s="630"/>
      <c r="JR82" s="630"/>
      <c r="JS82" s="630"/>
      <c r="JT82" s="630"/>
      <c r="JU82" s="630"/>
      <c r="JV82" s="630"/>
      <c r="JW82" s="630"/>
      <c r="JX82" s="630"/>
      <c r="JY82" s="630"/>
      <c r="JZ82" s="630"/>
      <c r="KA82" s="630"/>
      <c r="KB82" s="630"/>
      <c r="KC82" s="630"/>
      <c r="KD82" s="630"/>
      <c r="KE82" s="630"/>
      <c r="KF82" s="630"/>
      <c r="KG82" s="630"/>
      <c r="KH82" s="630"/>
      <c r="KI82" s="630"/>
      <c r="KJ82" s="630"/>
      <c r="KK82" s="630"/>
      <c r="KL82" s="630"/>
      <c r="KM82" s="630"/>
      <c r="KN82" s="630"/>
      <c r="KO82" s="630"/>
      <c r="KP82" s="630"/>
      <c r="KQ82" s="630"/>
      <c r="KR82" s="630"/>
      <c r="KS82" s="630"/>
      <c r="KT82" s="630"/>
      <c r="KU82" s="630"/>
      <c r="KV82" s="630"/>
      <c r="KW82" s="630"/>
      <c r="KX82" s="630"/>
      <c r="KY82" s="630"/>
      <c r="KZ82" s="630"/>
      <c r="LA82" s="630"/>
      <c r="LB82" s="630"/>
      <c r="LC82" s="630"/>
      <c r="LD82" s="630"/>
      <c r="LE82" s="630"/>
      <c r="LF82" s="630"/>
      <c r="LG82" s="630"/>
      <c r="LH82" s="630"/>
      <c r="LI82" s="630"/>
      <c r="LJ82" s="630"/>
      <c r="LK82" s="630"/>
      <c r="LL82" s="630"/>
      <c r="LM82" s="630"/>
      <c r="LN82" s="630"/>
      <c r="LO82" s="630"/>
      <c r="LP82" s="630"/>
      <c r="LQ82" s="630"/>
      <c r="LR82" s="630"/>
      <c r="LS82" s="630"/>
      <c r="LT82" s="630"/>
      <c r="LU82" s="630"/>
      <c r="LV82" s="630"/>
      <c r="LW82" s="630"/>
      <c r="LX82" s="630"/>
      <c r="LY82" s="630"/>
      <c r="LZ82" s="630"/>
      <c r="MA82" s="630"/>
      <c r="MB82" s="630"/>
      <c r="MC82" s="630"/>
      <c r="MD82" s="630"/>
      <c r="ME82" s="630"/>
      <c r="MF82" s="630"/>
      <c r="MG82" s="630"/>
      <c r="MH82" s="630"/>
      <c r="MI82" s="630"/>
      <c r="MJ82" s="630"/>
      <c r="MK82" s="630"/>
      <c r="ML82" s="630"/>
      <c r="MM82" s="630"/>
      <c r="MN82" s="630"/>
      <c r="MO82" s="630"/>
      <c r="MP82" s="630"/>
      <c r="MQ82" s="630"/>
      <c r="MR82" s="630"/>
      <c r="MS82" s="630"/>
      <c r="MT82" s="630"/>
      <c r="MU82" s="630"/>
      <c r="MV82" s="630"/>
      <c r="MW82" s="630"/>
      <c r="MX82" s="630"/>
      <c r="MY82" s="630"/>
      <c r="MZ82" s="630"/>
      <c r="NA82" s="630"/>
      <c r="NB82" s="630"/>
      <c r="NC82" s="630"/>
      <c r="ND82" s="630"/>
      <c r="NE82" s="630"/>
      <c r="NF82" s="630"/>
      <c r="NG82" s="630"/>
      <c r="NH82" s="630"/>
      <c r="NI82" s="630"/>
      <c r="NJ82" s="630"/>
      <c r="NK82" s="630"/>
      <c r="NL82" s="630"/>
      <c r="NM82" s="630"/>
      <c r="NN82" s="630"/>
      <c r="NO82" s="630"/>
      <c r="NP82" s="630"/>
      <c r="NQ82" s="630"/>
      <c r="NR82" s="630"/>
      <c r="NS82" s="630"/>
      <c r="NT82" s="630"/>
      <c r="NU82" s="630"/>
      <c r="NV82" s="630"/>
      <c r="NW82" s="630"/>
      <c r="NX82" s="630"/>
      <c r="NY82" s="630"/>
      <c r="NZ82" s="630"/>
      <c r="OA82" s="630"/>
      <c r="OB82" s="630"/>
      <c r="OC82" s="630"/>
      <c r="OD82" s="630"/>
      <c r="OE82" s="630"/>
      <c r="OF82" s="630"/>
      <c r="OG82" s="630"/>
      <c r="OH82" s="630"/>
      <c r="OI82" s="630"/>
      <c r="OJ82" s="630"/>
      <c r="OK82" s="630"/>
      <c r="OL82" s="630"/>
      <c r="OM82" s="630"/>
      <c r="ON82" s="630"/>
      <c r="OO82" s="630"/>
      <c r="OP82" s="630"/>
      <c r="OQ82" s="630"/>
      <c r="OR82" s="630"/>
      <c r="OS82" s="630"/>
      <c r="OT82" s="630"/>
      <c r="OU82" s="630"/>
      <c r="OV82" s="630"/>
      <c r="OW82" s="630"/>
      <c r="OX82" s="630"/>
      <c r="OY82" s="630"/>
      <c r="OZ82" s="630"/>
      <c r="PA82" s="630"/>
      <c r="PB82" s="630"/>
      <c r="PC82" s="630"/>
      <c r="PD82" s="630"/>
      <c r="PE82" s="630"/>
      <c r="PF82" s="630"/>
      <c r="PG82" s="630"/>
      <c r="PH82" s="630"/>
      <c r="PI82" s="630"/>
      <c r="PJ82" s="630"/>
      <c r="PK82" s="630"/>
      <c r="PL82" s="630"/>
      <c r="PM82" s="630"/>
      <c r="PN82" s="630"/>
      <c r="PO82" s="630"/>
      <c r="PP82" s="630"/>
      <c r="PQ82" s="630"/>
      <c r="PR82" s="630"/>
      <c r="PS82" s="630"/>
      <c r="PT82" s="630"/>
      <c r="PU82" s="630"/>
      <c r="PV82" s="630"/>
      <c r="PW82" s="630"/>
      <c r="PX82" s="630"/>
      <c r="PY82" s="630"/>
      <c r="PZ82" s="630"/>
      <c r="QA82" s="630"/>
      <c r="QB82" s="630"/>
      <c r="QC82" s="630"/>
      <c r="QD82" s="630"/>
      <c r="QE82" s="630"/>
      <c r="QF82" s="630"/>
      <c r="QG82" s="630"/>
      <c r="QH82" s="630"/>
      <c r="QI82" s="630"/>
      <c r="QJ82" s="630"/>
      <c r="QK82" s="630"/>
      <c r="QL82" s="630"/>
      <c r="QM82" s="630"/>
      <c r="QN82" s="630"/>
      <c r="QO82" s="630"/>
      <c r="QP82" s="630"/>
      <c r="QQ82" s="630"/>
      <c r="QR82" s="630"/>
      <c r="QS82" s="630"/>
      <c r="QT82" s="630"/>
      <c r="QU82" s="630"/>
      <c r="QV82" s="630"/>
      <c r="QW82" s="630"/>
      <c r="QX82" s="630"/>
      <c r="QY82" s="630"/>
      <c r="QZ82" s="630"/>
      <c r="RA82" s="630"/>
      <c r="RB82" s="630"/>
      <c r="RC82" s="630"/>
      <c r="RD82" s="630"/>
      <c r="RE82" s="630"/>
      <c r="RF82" s="630"/>
      <c r="RG82" s="630"/>
      <c r="RH82" s="630"/>
      <c r="RI82" s="630"/>
      <c r="RJ82" s="630"/>
      <c r="RK82" s="630"/>
      <c r="RL82" s="630"/>
      <c r="RM82" s="630"/>
      <c r="RN82" s="630"/>
      <c r="RO82" s="630"/>
      <c r="RP82" s="630"/>
      <c r="RQ82" s="630"/>
      <c r="RR82" s="630"/>
      <c r="RS82" s="630"/>
      <c r="RT82" s="630"/>
      <c r="RU82" s="630"/>
      <c r="RV82" s="630"/>
      <c r="RW82" s="630"/>
      <c r="RX82" s="630"/>
      <c r="RY82" s="630"/>
      <c r="RZ82" s="630"/>
      <c r="SA82" s="630"/>
      <c r="SB82" s="630"/>
      <c r="SC82" s="630"/>
      <c r="SD82" s="630"/>
      <c r="SE82" s="630"/>
      <c r="SF82" s="630"/>
      <c r="SG82" s="630"/>
      <c r="SH82" s="630"/>
      <c r="SI82" s="630"/>
      <c r="SJ82" s="630"/>
      <c r="SK82" s="630"/>
      <c r="SL82" s="630"/>
      <c r="SM82" s="630"/>
      <c r="SN82" s="630"/>
      <c r="SO82" s="630"/>
      <c r="SP82" s="630"/>
      <c r="SQ82" s="630"/>
      <c r="SR82" s="630"/>
      <c r="SS82" s="630"/>
      <c r="ST82" s="630"/>
      <c r="SU82" s="630"/>
      <c r="SV82" s="630"/>
      <c r="SW82" s="630"/>
      <c r="SX82" s="630"/>
      <c r="SY82" s="630"/>
      <c r="SZ82" s="630"/>
      <c r="TA82" s="630"/>
      <c r="TB82" s="630"/>
      <c r="TC82" s="630"/>
      <c r="TD82" s="630"/>
      <c r="TE82" s="630"/>
      <c r="TF82" s="630"/>
      <c r="TG82" s="630"/>
      <c r="TH82" s="630"/>
      <c r="TI82" s="630"/>
      <c r="TJ82" s="630"/>
      <c r="TK82" s="630"/>
      <c r="TL82" s="630"/>
      <c r="TM82" s="630"/>
      <c r="TN82" s="630"/>
      <c r="TO82" s="630"/>
      <c r="TP82" s="630"/>
      <c r="TQ82" s="630"/>
      <c r="TR82" s="630"/>
      <c r="TS82" s="630"/>
      <c r="TT82" s="630"/>
      <c r="TU82" s="630"/>
      <c r="TV82" s="630"/>
      <c r="TW82" s="630"/>
      <c r="TX82" s="630"/>
      <c r="TY82" s="630"/>
      <c r="TZ82" s="630"/>
      <c r="UA82" s="630"/>
      <c r="UB82" s="630"/>
      <c r="UC82" s="630"/>
      <c r="UD82" s="630"/>
      <c r="UE82" s="630"/>
      <c r="UF82" s="630"/>
      <c r="UG82" s="630"/>
      <c r="UH82" s="630"/>
      <c r="UI82" s="630"/>
      <c r="UJ82" s="630"/>
      <c r="UK82" s="630"/>
      <c r="UL82" s="630"/>
      <c r="UM82" s="630"/>
      <c r="UN82" s="630"/>
      <c r="UO82" s="630"/>
      <c r="UP82" s="630"/>
      <c r="UQ82" s="630"/>
      <c r="UR82" s="630"/>
      <c r="US82" s="630"/>
      <c r="UT82" s="630"/>
      <c r="UU82" s="630"/>
      <c r="UV82" s="630"/>
      <c r="UW82" s="630"/>
      <c r="UX82" s="630"/>
      <c r="UY82" s="630"/>
      <c r="UZ82" s="630"/>
      <c r="VA82" s="630"/>
      <c r="VB82" s="630"/>
      <c r="VC82" s="630"/>
      <c r="VD82" s="630"/>
      <c r="VE82" s="630"/>
      <c r="VF82" s="630"/>
      <c r="VG82" s="630"/>
      <c r="VH82" s="630"/>
      <c r="VI82" s="630"/>
      <c r="VJ82" s="630"/>
      <c r="VK82" s="630"/>
      <c r="VL82" s="630"/>
      <c r="VM82" s="630"/>
      <c r="VN82" s="630"/>
      <c r="VO82" s="630"/>
      <c r="VP82" s="630"/>
      <c r="VQ82" s="630"/>
      <c r="VR82" s="630"/>
      <c r="VS82" s="630"/>
      <c r="VT82" s="630"/>
      <c r="VU82" s="630"/>
      <c r="VV82" s="630"/>
      <c r="VW82" s="630"/>
      <c r="VX82" s="630"/>
      <c r="VY82" s="630"/>
      <c r="VZ82" s="630"/>
      <c r="WA82" s="630"/>
      <c r="WB82" s="630"/>
      <c r="WC82" s="630"/>
      <c r="WD82" s="630"/>
      <c r="WE82" s="630"/>
      <c r="WF82" s="630"/>
      <c r="WG82" s="630"/>
      <c r="WH82" s="630"/>
      <c r="WI82" s="630"/>
      <c r="WJ82" s="630"/>
      <c r="WK82" s="630"/>
      <c r="WL82" s="630"/>
      <c r="WM82" s="630"/>
      <c r="WN82" s="630"/>
      <c r="WO82" s="630"/>
      <c r="WP82" s="630"/>
      <c r="WQ82" s="630"/>
      <c r="WR82" s="630"/>
      <c r="WS82" s="630"/>
      <c r="WT82" s="630"/>
      <c r="WU82" s="630"/>
      <c r="WV82" s="630"/>
      <c r="WW82" s="630"/>
      <c r="WX82" s="630"/>
      <c r="WY82" s="630"/>
      <c r="WZ82" s="630"/>
      <c r="XA82" s="630"/>
      <c r="XB82" s="630"/>
      <c r="XC82" s="630"/>
      <c r="XD82" s="630"/>
      <c r="XE82" s="630"/>
      <c r="XF82" s="630"/>
      <c r="XG82" s="630"/>
      <c r="XH82" s="630"/>
      <c r="XI82" s="630"/>
      <c r="XJ82" s="630"/>
      <c r="XK82" s="630"/>
      <c r="XL82" s="630"/>
      <c r="XM82" s="630"/>
      <c r="XN82" s="630"/>
      <c r="XO82" s="630"/>
      <c r="XP82" s="630"/>
      <c r="XQ82" s="630"/>
      <c r="XR82" s="630"/>
      <c r="XS82" s="630"/>
      <c r="XT82" s="630"/>
      <c r="XU82" s="630"/>
      <c r="XV82" s="630"/>
      <c r="XW82" s="630"/>
      <c r="XX82" s="630"/>
      <c r="XY82" s="630"/>
      <c r="XZ82" s="630"/>
      <c r="YA82" s="630"/>
      <c r="YB82" s="630"/>
      <c r="YC82" s="630"/>
      <c r="YD82" s="630"/>
      <c r="YE82" s="630"/>
      <c r="YF82" s="630"/>
      <c r="YG82" s="630"/>
      <c r="YH82" s="630"/>
      <c r="YI82" s="630"/>
      <c r="YJ82" s="630"/>
      <c r="YK82" s="630"/>
      <c r="YL82" s="630"/>
      <c r="YM82" s="630"/>
      <c r="YN82" s="630"/>
      <c r="YO82" s="630"/>
      <c r="YP82" s="630"/>
      <c r="YQ82" s="630"/>
      <c r="YR82" s="630"/>
      <c r="YS82" s="630"/>
      <c r="YT82" s="630"/>
      <c r="YU82" s="630"/>
      <c r="YV82" s="630"/>
      <c r="YW82" s="630"/>
      <c r="YX82" s="630"/>
      <c r="YY82" s="630"/>
      <c r="YZ82" s="630"/>
      <c r="ZA82" s="630"/>
      <c r="ZB82" s="630"/>
      <c r="ZC82" s="630"/>
      <c r="ZD82" s="630"/>
      <c r="ZE82" s="630"/>
      <c r="ZF82" s="630"/>
      <c r="ZG82" s="630"/>
      <c r="ZH82" s="630"/>
      <c r="ZI82" s="630"/>
      <c r="ZJ82" s="630"/>
      <c r="ZK82" s="630"/>
      <c r="ZL82" s="630"/>
      <c r="ZM82" s="630"/>
      <c r="ZN82" s="630"/>
      <c r="ZO82" s="630"/>
      <c r="ZP82" s="630"/>
      <c r="ZQ82" s="630"/>
      <c r="ZR82" s="630"/>
      <c r="ZS82" s="630"/>
      <c r="ZT82" s="630"/>
      <c r="ZU82" s="630"/>
      <c r="ZV82" s="630"/>
      <c r="ZW82" s="630"/>
      <c r="ZX82" s="630"/>
      <c r="ZY82" s="630"/>
      <c r="ZZ82" s="630"/>
      <c r="AAA82" s="630"/>
      <c r="AAB82" s="630"/>
      <c r="AAC82" s="630"/>
      <c r="AAD82" s="630"/>
      <c r="AAE82" s="630"/>
      <c r="AAF82" s="630"/>
      <c r="AAG82" s="630"/>
      <c r="AAH82" s="630"/>
      <c r="AAI82" s="630"/>
      <c r="AAJ82" s="630"/>
      <c r="AAK82" s="630"/>
      <c r="AAL82" s="630"/>
      <c r="AAM82" s="630"/>
      <c r="AAN82" s="630"/>
      <c r="AAO82" s="630"/>
      <c r="AAP82" s="630"/>
      <c r="AAQ82" s="630"/>
      <c r="AAR82" s="630"/>
      <c r="AAS82" s="630"/>
      <c r="AAT82" s="630"/>
      <c r="AAU82" s="630"/>
      <c r="AAV82" s="630"/>
      <c r="AAW82" s="630"/>
      <c r="AAX82" s="630"/>
      <c r="AAY82" s="630"/>
      <c r="AAZ82" s="630"/>
      <c r="ABA82" s="630"/>
      <c r="ABB82" s="630"/>
      <c r="ABC82" s="630"/>
      <c r="ABD82" s="630"/>
      <c r="ABE82" s="630"/>
      <c r="ABF82" s="630"/>
      <c r="ABG82" s="630"/>
      <c r="ABH82" s="630"/>
      <c r="ABI82" s="630"/>
      <c r="ABJ82" s="630"/>
      <c r="ABK82" s="630"/>
      <c r="ABL82" s="630"/>
      <c r="ABM82" s="630"/>
      <c r="ABN82" s="630"/>
      <c r="ABO82" s="630"/>
      <c r="ABP82" s="630"/>
      <c r="ABQ82" s="630"/>
      <c r="ABR82" s="630"/>
      <c r="ABS82" s="630"/>
      <c r="ABT82" s="630"/>
      <c r="ABU82" s="630"/>
      <c r="ABV82" s="630"/>
      <c r="ABW82" s="630"/>
      <c r="ABX82" s="630"/>
      <c r="ABY82" s="630"/>
      <c r="ABZ82" s="630"/>
      <c r="ACA82" s="630"/>
      <c r="ACB82" s="630"/>
      <c r="ACC82" s="630"/>
      <c r="ACD82" s="630"/>
      <c r="ACE82" s="630"/>
      <c r="ACF82" s="630"/>
      <c r="ACG82" s="630"/>
      <c r="ACH82" s="630"/>
      <c r="ACI82" s="630"/>
      <c r="ACJ82" s="630"/>
      <c r="ACK82" s="630"/>
      <c r="ACL82" s="630"/>
      <c r="ACM82" s="630"/>
      <c r="ACN82" s="630"/>
      <c r="ACO82" s="630"/>
      <c r="ACP82" s="630"/>
      <c r="ACQ82" s="630"/>
      <c r="ACR82" s="630"/>
      <c r="ACS82" s="630"/>
      <c r="ACT82" s="630"/>
      <c r="ACU82" s="630"/>
      <c r="ACV82" s="630"/>
      <c r="ACW82" s="630"/>
      <c r="ACX82" s="630"/>
      <c r="ACY82" s="630"/>
      <c r="ACZ82" s="630"/>
      <c r="ADA82" s="630"/>
      <c r="ADB82" s="630"/>
      <c r="ADC82" s="630"/>
      <c r="ADD82" s="630"/>
      <c r="ADE82" s="630"/>
      <c r="ADF82" s="630"/>
      <c r="ADG82" s="630"/>
      <c r="ADH82" s="630"/>
      <c r="ADI82" s="630"/>
      <c r="ADJ82" s="630"/>
      <c r="ADK82" s="630"/>
      <c r="ADL82" s="630"/>
      <c r="ADM82" s="630"/>
      <c r="ADN82" s="630"/>
      <c r="ADO82" s="630"/>
      <c r="ADP82" s="630"/>
      <c r="ADQ82" s="630"/>
      <c r="ADR82" s="630"/>
      <c r="ADS82" s="630"/>
      <c r="ADT82" s="630"/>
      <c r="ADU82" s="630"/>
      <c r="ADV82" s="630"/>
      <c r="ADW82" s="630"/>
      <c r="ADX82" s="630"/>
      <c r="ADY82" s="630"/>
      <c r="ADZ82" s="630"/>
      <c r="AEA82" s="630"/>
      <c r="AEB82" s="630"/>
      <c r="AEC82" s="630"/>
      <c r="AED82" s="630"/>
      <c r="AEE82" s="630"/>
      <c r="AEF82" s="630"/>
      <c r="AEG82" s="630"/>
      <c r="AEH82" s="630"/>
      <c r="AEI82" s="630"/>
      <c r="AEJ82" s="630"/>
      <c r="AEK82" s="630"/>
      <c r="AEL82" s="630"/>
      <c r="AEM82" s="630"/>
      <c r="AEN82" s="630"/>
      <c r="AEO82" s="630"/>
      <c r="AEP82" s="630"/>
      <c r="AEQ82" s="630"/>
      <c r="AER82" s="630"/>
      <c r="AES82" s="630"/>
      <c r="AET82" s="630"/>
      <c r="AEU82" s="630"/>
      <c r="AEV82" s="630"/>
      <c r="AEW82" s="630"/>
      <c r="AEX82" s="630"/>
      <c r="AEY82" s="630"/>
      <c r="AEZ82" s="630"/>
      <c r="AFA82" s="630"/>
      <c r="AFB82" s="630"/>
      <c r="AFC82" s="630"/>
      <c r="AFD82" s="630"/>
      <c r="AFE82" s="630"/>
      <c r="AFF82" s="630"/>
      <c r="AFG82" s="630"/>
      <c r="AFH82" s="630"/>
      <c r="AFI82" s="630"/>
      <c r="AFJ82" s="630"/>
      <c r="AFK82" s="630"/>
      <c r="AFL82" s="630"/>
      <c r="AFM82" s="630"/>
      <c r="AFN82" s="630"/>
      <c r="AFO82" s="630"/>
      <c r="AFP82" s="630"/>
      <c r="AFQ82" s="630"/>
      <c r="AFR82" s="630"/>
      <c r="AFS82" s="630"/>
      <c r="AFT82" s="630"/>
      <c r="AFU82" s="630"/>
      <c r="AFV82" s="630"/>
      <c r="AFW82" s="630"/>
      <c r="AFX82" s="630"/>
      <c r="AFY82" s="630"/>
      <c r="AFZ82" s="630"/>
      <c r="AGA82" s="630"/>
      <c r="AGB82" s="630"/>
      <c r="AGC82" s="630"/>
      <c r="AGD82" s="630"/>
      <c r="AGE82" s="630"/>
      <c r="AGF82" s="630"/>
      <c r="AGG82" s="630"/>
      <c r="AGH82" s="630"/>
      <c r="AGI82" s="630"/>
      <c r="AGJ82" s="630"/>
      <c r="AGK82" s="630"/>
      <c r="AGL82" s="630"/>
      <c r="AGM82" s="630"/>
      <c r="AGN82" s="630"/>
      <c r="AGO82" s="630"/>
      <c r="AGP82" s="630"/>
      <c r="AGQ82" s="630"/>
      <c r="AGR82" s="630"/>
      <c r="AGS82" s="630"/>
      <c r="AGT82" s="630"/>
      <c r="AGU82" s="630"/>
      <c r="AGV82" s="630"/>
      <c r="AGW82" s="630"/>
      <c r="AGX82" s="630"/>
      <c r="AGY82" s="630"/>
      <c r="AGZ82" s="630"/>
      <c r="AHA82" s="630"/>
      <c r="AHB82" s="630"/>
      <c r="AHC82" s="630"/>
      <c r="AHD82" s="630"/>
      <c r="AHE82" s="630"/>
      <c r="AHF82" s="630"/>
      <c r="AHG82" s="630"/>
      <c r="AHH82" s="630"/>
      <c r="AHI82" s="630"/>
      <c r="AHJ82" s="630"/>
      <c r="AHK82" s="630"/>
      <c r="AHL82" s="630"/>
      <c r="AHM82" s="630"/>
      <c r="AHN82" s="630"/>
      <c r="AHO82" s="630"/>
      <c r="AHP82" s="630"/>
      <c r="AHQ82" s="630"/>
      <c r="AHR82" s="630"/>
      <c r="AHS82" s="630"/>
      <c r="AHT82" s="630"/>
      <c r="AHU82" s="630"/>
      <c r="AHV82" s="630"/>
      <c r="AHW82" s="630"/>
      <c r="AHX82" s="630"/>
      <c r="AHY82" s="630"/>
      <c r="AHZ82" s="630"/>
      <c r="AIA82" s="630"/>
      <c r="AIB82" s="630"/>
      <c r="AIC82" s="630"/>
      <c r="AID82" s="630"/>
      <c r="AIE82" s="630"/>
      <c r="AIF82" s="630"/>
      <c r="AIG82" s="630"/>
      <c r="AIH82" s="630"/>
      <c r="AII82" s="630"/>
      <c r="AIJ82" s="630"/>
      <c r="AIK82" s="630"/>
      <c r="AIL82" s="630"/>
      <c r="AIM82" s="630"/>
      <c r="AIN82" s="630"/>
      <c r="AIO82" s="630"/>
      <c r="AIP82" s="630"/>
      <c r="AIQ82" s="630"/>
      <c r="AIR82" s="630"/>
      <c r="AIS82" s="630"/>
      <c r="AIT82" s="630"/>
      <c r="AIU82" s="630"/>
      <c r="AIV82" s="630"/>
      <c r="AIW82" s="630"/>
      <c r="AIX82" s="630"/>
      <c r="AIY82" s="630"/>
      <c r="AIZ82" s="630"/>
      <c r="AJA82" s="630"/>
      <c r="AJB82" s="630"/>
      <c r="AJC82" s="630"/>
      <c r="AJD82" s="630"/>
      <c r="AJE82" s="630"/>
      <c r="AJF82" s="630"/>
      <c r="AJG82" s="630"/>
      <c r="AJH82" s="630"/>
      <c r="AJI82" s="630"/>
      <c r="AJJ82" s="630"/>
      <c r="AJK82" s="630"/>
      <c r="AJL82" s="630"/>
      <c r="AJM82" s="630"/>
      <c r="AJN82" s="630"/>
      <c r="AJO82" s="630"/>
      <c r="AJP82" s="630"/>
      <c r="AJQ82" s="630"/>
      <c r="AJR82" s="630"/>
      <c r="AJS82" s="630"/>
      <c r="AJT82" s="630"/>
      <c r="AJU82" s="630"/>
      <c r="AJV82" s="630"/>
      <c r="AJW82" s="630"/>
      <c r="AJX82" s="630"/>
      <c r="AJY82" s="630"/>
      <c r="AJZ82" s="630"/>
      <c r="AKA82" s="630"/>
      <c r="AKB82" s="630"/>
      <c r="AKC82" s="630"/>
      <c r="AKD82" s="630"/>
      <c r="AKE82" s="630"/>
      <c r="AKF82" s="630"/>
      <c r="AKG82" s="630"/>
      <c r="AKH82" s="630"/>
      <c r="AKI82" s="630"/>
      <c r="AKJ82" s="630"/>
      <c r="AKK82" s="630"/>
      <c r="AKL82" s="630"/>
      <c r="AKM82" s="630"/>
      <c r="AKN82" s="630"/>
      <c r="AKO82" s="630"/>
      <c r="AKP82" s="630"/>
      <c r="AKQ82" s="630"/>
      <c r="AKR82" s="630"/>
      <c r="AKS82" s="630"/>
      <c r="AKT82" s="630"/>
      <c r="AKU82" s="630"/>
      <c r="AKV82" s="630"/>
      <c r="AKW82" s="630"/>
      <c r="AKX82" s="630"/>
      <c r="AKY82" s="630"/>
      <c r="AKZ82" s="630"/>
      <c r="ALA82" s="630"/>
      <c r="ALB82" s="630"/>
      <c r="ALC82" s="630"/>
      <c r="ALD82" s="630"/>
      <c r="ALE82" s="630"/>
      <c r="ALF82" s="630"/>
      <c r="ALG82" s="630"/>
      <c r="ALH82" s="630"/>
      <c r="ALI82" s="630"/>
      <c r="ALJ82" s="630"/>
      <c r="ALK82" s="630"/>
      <c r="ALL82" s="630"/>
      <c r="ALM82" s="630"/>
      <c r="ALN82" s="630"/>
      <c r="ALO82" s="630"/>
    </row>
    <row r="83" s="634" customFormat="true" ht="15.75" hidden="true" customHeight="false" outlineLevel="0" collapsed="false">
      <c r="A83" s="630"/>
      <c r="B83" s="635"/>
      <c r="C83" s="632"/>
      <c r="D83" s="632"/>
      <c r="E83" s="632"/>
      <c r="F83" s="633" t="n">
        <v>0</v>
      </c>
      <c r="G83" s="633" t="n">
        <v>0</v>
      </c>
      <c r="H83" s="633" t="n">
        <v>0</v>
      </c>
      <c r="I83" s="633" t="n">
        <v>0</v>
      </c>
      <c r="J83" s="632"/>
      <c r="K83" s="632"/>
      <c r="L83" s="632"/>
      <c r="M83" s="632"/>
      <c r="N83" s="633" t="n">
        <v>0</v>
      </c>
      <c r="O83" s="633" t="n">
        <v>0</v>
      </c>
      <c r="P83" s="633" t="n">
        <v>0</v>
      </c>
      <c r="Q83" s="633" t="n">
        <v>0</v>
      </c>
      <c r="R83" s="632"/>
      <c r="S83" s="632"/>
      <c r="T83" s="632"/>
      <c r="U83" s="633" t="n">
        <v>0</v>
      </c>
      <c r="V83" s="633" t="n">
        <v>0</v>
      </c>
      <c r="W83" s="633" t="n">
        <v>0</v>
      </c>
      <c r="X83" s="633" t="n">
        <v>0</v>
      </c>
      <c r="Y83" s="633" t="n">
        <v>0</v>
      </c>
      <c r="Z83" s="633" t="n">
        <v>0</v>
      </c>
      <c r="AA83" s="633" t="n">
        <v>0</v>
      </c>
      <c r="AB83" s="633" t="n">
        <v>0</v>
      </c>
      <c r="AC83" s="633" t="n">
        <v>0</v>
      </c>
      <c r="AD83" s="633" t="n">
        <v>0</v>
      </c>
      <c r="AE83" s="633" t="n">
        <v>0</v>
      </c>
      <c r="AF83" s="633" t="n">
        <v>0</v>
      </c>
      <c r="AG83" s="633" t="n">
        <v>0</v>
      </c>
      <c r="AH83" s="633" t="n">
        <v>0</v>
      </c>
      <c r="AI83" s="633" t="n">
        <v>0</v>
      </c>
      <c r="AJ83" s="633" t="n">
        <v>0</v>
      </c>
      <c r="AK83" s="633" t="n">
        <v>0</v>
      </c>
      <c r="AL83" s="633" t="n">
        <v>0</v>
      </c>
      <c r="AM83" s="633" t="n">
        <v>0</v>
      </c>
      <c r="AN83" s="633" t="n">
        <v>0</v>
      </c>
      <c r="AO83" s="630"/>
      <c r="AP83" s="630"/>
      <c r="AQ83" s="630"/>
      <c r="AR83" s="630"/>
      <c r="AS83" s="630"/>
      <c r="AT83" s="630"/>
      <c r="AU83" s="630"/>
      <c r="AV83" s="630"/>
      <c r="AW83" s="630"/>
      <c r="AX83" s="630"/>
      <c r="AY83" s="630"/>
      <c r="AZ83" s="630"/>
      <c r="BA83" s="630"/>
      <c r="BB83" s="630"/>
      <c r="BC83" s="630"/>
      <c r="BD83" s="630"/>
      <c r="BE83" s="630"/>
      <c r="BF83" s="630"/>
      <c r="BG83" s="630"/>
      <c r="BH83" s="630"/>
      <c r="BI83" s="630"/>
      <c r="BJ83" s="630"/>
      <c r="BK83" s="630"/>
      <c r="BL83" s="630"/>
      <c r="BM83" s="630"/>
      <c r="BN83" s="630"/>
      <c r="BO83" s="630"/>
      <c r="BP83" s="630"/>
      <c r="BQ83" s="630"/>
      <c r="BR83" s="630"/>
      <c r="BS83" s="630"/>
      <c r="BT83" s="630"/>
      <c r="BU83" s="630"/>
      <c r="BV83" s="630"/>
      <c r="BW83" s="630"/>
      <c r="BX83" s="630"/>
      <c r="BY83" s="630"/>
      <c r="BZ83" s="630"/>
      <c r="CA83" s="630"/>
      <c r="CB83" s="630"/>
      <c r="CC83" s="630"/>
      <c r="CD83" s="630"/>
      <c r="CE83" s="630"/>
      <c r="CF83" s="630"/>
      <c r="CG83" s="630"/>
      <c r="CH83" s="630"/>
      <c r="CI83" s="630"/>
      <c r="CJ83" s="630"/>
      <c r="CK83" s="630"/>
      <c r="CL83" s="630"/>
      <c r="CM83" s="630"/>
      <c r="CN83" s="630"/>
      <c r="CO83" s="630"/>
      <c r="CP83" s="630"/>
      <c r="CQ83" s="630"/>
      <c r="CR83" s="630"/>
      <c r="CS83" s="630"/>
      <c r="CT83" s="630"/>
      <c r="CU83" s="630"/>
      <c r="CV83" s="630"/>
      <c r="CW83" s="630"/>
      <c r="CX83" s="630"/>
      <c r="CY83" s="630"/>
      <c r="CZ83" s="630"/>
      <c r="DA83" s="630"/>
      <c r="DB83" s="630"/>
      <c r="DC83" s="630"/>
      <c r="DD83" s="630"/>
      <c r="DE83" s="630"/>
      <c r="DF83" s="630"/>
      <c r="DG83" s="630"/>
      <c r="DH83" s="630"/>
      <c r="DI83" s="630"/>
      <c r="DJ83" s="630"/>
      <c r="DK83" s="630"/>
      <c r="DL83" s="630"/>
      <c r="DM83" s="630"/>
      <c r="DN83" s="630"/>
      <c r="DO83" s="630"/>
      <c r="DP83" s="630"/>
      <c r="DQ83" s="630"/>
      <c r="DR83" s="630"/>
      <c r="DS83" s="630"/>
      <c r="DT83" s="630"/>
      <c r="DU83" s="630"/>
      <c r="DV83" s="630"/>
      <c r="DW83" s="630"/>
      <c r="DX83" s="630"/>
      <c r="DY83" s="630"/>
      <c r="DZ83" s="630"/>
      <c r="EA83" s="630"/>
      <c r="EB83" s="630"/>
      <c r="EC83" s="630"/>
      <c r="ED83" s="630"/>
      <c r="EE83" s="630"/>
      <c r="EF83" s="630"/>
      <c r="EG83" s="630"/>
      <c r="EH83" s="630"/>
      <c r="EI83" s="630"/>
      <c r="EJ83" s="630"/>
      <c r="EK83" s="630"/>
      <c r="EL83" s="630"/>
      <c r="EM83" s="630"/>
      <c r="EN83" s="630"/>
      <c r="EO83" s="630"/>
      <c r="EP83" s="630"/>
      <c r="EQ83" s="630"/>
      <c r="ER83" s="630"/>
      <c r="ES83" s="630"/>
      <c r="ET83" s="630"/>
      <c r="EU83" s="630"/>
      <c r="EV83" s="630"/>
      <c r="EW83" s="630"/>
      <c r="EX83" s="630"/>
      <c r="EY83" s="630"/>
      <c r="EZ83" s="630"/>
      <c r="FA83" s="630"/>
      <c r="FB83" s="630"/>
      <c r="FC83" s="630"/>
      <c r="FD83" s="630"/>
      <c r="FE83" s="630"/>
      <c r="FF83" s="630"/>
      <c r="FG83" s="630"/>
      <c r="FH83" s="630"/>
      <c r="FI83" s="630"/>
      <c r="FJ83" s="630"/>
      <c r="FK83" s="630"/>
      <c r="FL83" s="630"/>
      <c r="FM83" s="630"/>
      <c r="FN83" s="630"/>
      <c r="FO83" s="630"/>
      <c r="FP83" s="630"/>
      <c r="FQ83" s="630"/>
      <c r="FR83" s="630"/>
      <c r="FS83" s="630"/>
      <c r="FT83" s="630"/>
      <c r="FU83" s="630"/>
      <c r="FV83" s="630"/>
      <c r="FW83" s="630"/>
      <c r="FX83" s="630"/>
      <c r="FY83" s="630"/>
      <c r="FZ83" s="630"/>
      <c r="GA83" s="630"/>
      <c r="GB83" s="630"/>
      <c r="GC83" s="630"/>
      <c r="GD83" s="630"/>
      <c r="GE83" s="630"/>
      <c r="GF83" s="630"/>
      <c r="GG83" s="630"/>
      <c r="GH83" s="630"/>
      <c r="GI83" s="630"/>
      <c r="GJ83" s="630"/>
      <c r="GK83" s="630"/>
      <c r="GL83" s="630"/>
      <c r="GM83" s="630"/>
      <c r="GN83" s="630"/>
      <c r="GO83" s="630"/>
      <c r="GP83" s="630"/>
      <c r="GQ83" s="630"/>
      <c r="GR83" s="630"/>
      <c r="GS83" s="630"/>
      <c r="GT83" s="630"/>
      <c r="GU83" s="630"/>
      <c r="GV83" s="630"/>
      <c r="GW83" s="630"/>
      <c r="GX83" s="630"/>
      <c r="GY83" s="630"/>
      <c r="GZ83" s="630"/>
      <c r="HA83" s="630"/>
      <c r="HB83" s="630"/>
      <c r="HC83" s="630"/>
      <c r="HD83" s="630"/>
      <c r="HE83" s="630"/>
      <c r="HF83" s="630"/>
      <c r="HG83" s="630"/>
      <c r="HH83" s="630"/>
      <c r="HI83" s="630"/>
      <c r="HJ83" s="630"/>
      <c r="HK83" s="630"/>
      <c r="HL83" s="630"/>
      <c r="HM83" s="630"/>
      <c r="HN83" s="630"/>
      <c r="HO83" s="630"/>
      <c r="HP83" s="630"/>
      <c r="HQ83" s="630"/>
      <c r="HR83" s="630"/>
      <c r="HS83" s="630"/>
      <c r="HT83" s="630"/>
      <c r="HU83" s="630"/>
      <c r="HV83" s="630"/>
      <c r="HW83" s="630"/>
      <c r="HX83" s="630"/>
      <c r="HY83" s="630"/>
      <c r="HZ83" s="630"/>
      <c r="IA83" s="630"/>
      <c r="IB83" s="630"/>
      <c r="IC83" s="630"/>
      <c r="ID83" s="630"/>
      <c r="IE83" s="630"/>
      <c r="IF83" s="630"/>
      <c r="IG83" s="630"/>
      <c r="IH83" s="630"/>
      <c r="II83" s="630"/>
      <c r="IJ83" s="630"/>
      <c r="IK83" s="630"/>
      <c r="IL83" s="630"/>
      <c r="IM83" s="630"/>
      <c r="IN83" s="630"/>
      <c r="IO83" s="630"/>
      <c r="IP83" s="630"/>
      <c r="IQ83" s="630"/>
      <c r="IR83" s="630"/>
      <c r="IS83" s="630"/>
      <c r="IT83" s="630"/>
      <c r="IU83" s="630"/>
      <c r="IV83" s="630"/>
      <c r="IW83" s="630"/>
      <c r="IX83" s="630"/>
      <c r="IY83" s="630"/>
      <c r="IZ83" s="630"/>
      <c r="JA83" s="630"/>
      <c r="JB83" s="630"/>
      <c r="JC83" s="630"/>
      <c r="JD83" s="630"/>
      <c r="JE83" s="630"/>
      <c r="JF83" s="630"/>
      <c r="JG83" s="630"/>
      <c r="JH83" s="630"/>
      <c r="JI83" s="630"/>
      <c r="JJ83" s="630"/>
      <c r="JK83" s="630"/>
      <c r="JL83" s="630"/>
      <c r="JM83" s="630"/>
      <c r="JN83" s="630"/>
      <c r="JO83" s="630"/>
      <c r="JP83" s="630"/>
      <c r="JQ83" s="630"/>
      <c r="JR83" s="630"/>
      <c r="JS83" s="630"/>
      <c r="JT83" s="630"/>
      <c r="JU83" s="630"/>
      <c r="JV83" s="630"/>
      <c r="JW83" s="630"/>
      <c r="JX83" s="630"/>
      <c r="JY83" s="630"/>
      <c r="JZ83" s="630"/>
      <c r="KA83" s="630"/>
      <c r="KB83" s="630"/>
      <c r="KC83" s="630"/>
      <c r="KD83" s="630"/>
      <c r="KE83" s="630"/>
      <c r="KF83" s="630"/>
      <c r="KG83" s="630"/>
      <c r="KH83" s="630"/>
      <c r="KI83" s="630"/>
      <c r="KJ83" s="630"/>
      <c r="KK83" s="630"/>
      <c r="KL83" s="630"/>
      <c r="KM83" s="630"/>
      <c r="KN83" s="630"/>
      <c r="KO83" s="630"/>
      <c r="KP83" s="630"/>
      <c r="KQ83" s="630"/>
      <c r="KR83" s="630"/>
      <c r="KS83" s="630"/>
      <c r="KT83" s="630"/>
      <c r="KU83" s="630"/>
      <c r="KV83" s="630"/>
      <c r="KW83" s="630"/>
      <c r="KX83" s="630"/>
      <c r="KY83" s="630"/>
      <c r="KZ83" s="630"/>
      <c r="LA83" s="630"/>
      <c r="LB83" s="630"/>
      <c r="LC83" s="630"/>
      <c r="LD83" s="630"/>
      <c r="LE83" s="630"/>
      <c r="LF83" s="630"/>
      <c r="LG83" s="630"/>
      <c r="LH83" s="630"/>
      <c r="LI83" s="630"/>
      <c r="LJ83" s="630"/>
      <c r="LK83" s="630"/>
      <c r="LL83" s="630"/>
      <c r="LM83" s="630"/>
      <c r="LN83" s="630"/>
      <c r="LO83" s="630"/>
      <c r="LP83" s="630"/>
      <c r="LQ83" s="630"/>
      <c r="LR83" s="630"/>
      <c r="LS83" s="630"/>
      <c r="LT83" s="630"/>
      <c r="LU83" s="630"/>
      <c r="LV83" s="630"/>
      <c r="LW83" s="630"/>
      <c r="LX83" s="630"/>
      <c r="LY83" s="630"/>
      <c r="LZ83" s="630"/>
      <c r="MA83" s="630"/>
      <c r="MB83" s="630"/>
      <c r="MC83" s="630"/>
      <c r="MD83" s="630"/>
      <c r="ME83" s="630"/>
      <c r="MF83" s="630"/>
      <c r="MG83" s="630"/>
      <c r="MH83" s="630"/>
      <c r="MI83" s="630"/>
      <c r="MJ83" s="630"/>
      <c r="MK83" s="630"/>
      <c r="ML83" s="630"/>
      <c r="MM83" s="630"/>
      <c r="MN83" s="630"/>
      <c r="MO83" s="630"/>
      <c r="MP83" s="630"/>
      <c r="MQ83" s="630"/>
      <c r="MR83" s="630"/>
      <c r="MS83" s="630"/>
      <c r="MT83" s="630"/>
      <c r="MU83" s="630"/>
      <c r="MV83" s="630"/>
      <c r="MW83" s="630"/>
      <c r="MX83" s="630"/>
      <c r="MY83" s="630"/>
      <c r="MZ83" s="630"/>
      <c r="NA83" s="630"/>
      <c r="NB83" s="630"/>
      <c r="NC83" s="630"/>
      <c r="ND83" s="630"/>
      <c r="NE83" s="630"/>
      <c r="NF83" s="630"/>
      <c r="NG83" s="630"/>
      <c r="NH83" s="630"/>
      <c r="NI83" s="630"/>
      <c r="NJ83" s="630"/>
      <c r="NK83" s="630"/>
      <c r="NL83" s="630"/>
      <c r="NM83" s="630"/>
      <c r="NN83" s="630"/>
      <c r="NO83" s="630"/>
      <c r="NP83" s="630"/>
      <c r="NQ83" s="630"/>
      <c r="NR83" s="630"/>
      <c r="NS83" s="630"/>
      <c r="NT83" s="630"/>
      <c r="NU83" s="630"/>
      <c r="NV83" s="630"/>
      <c r="NW83" s="630"/>
      <c r="NX83" s="630"/>
      <c r="NY83" s="630"/>
      <c r="NZ83" s="630"/>
      <c r="OA83" s="630"/>
      <c r="OB83" s="630"/>
      <c r="OC83" s="630"/>
      <c r="OD83" s="630"/>
      <c r="OE83" s="630"/>
      <c r="OF83" s="630"/>
      <c r="OG83" s="630"/>
      <c r="OH83" s="630"/>
      <c r="OI83" s="630"/>
      <c r="OJ83" s="630"/>
      <c r="OK83" s="630"/>
      <c r="OL83" s="630"/>
      <c r="OM83" s="630"/>
      <c r="ON83" s="630"/>
      <c r="OO83" s="630"/>
      <c r="OP83" s="630"/>
      <c r="OQ83" s="630"/>
      <c r="OR83" s="630"/>
      <c r="OS83" s="630"/>
      <c r="OT83" s="630"/>
      <c r="OU83" s="630"/>
      <c r="OV83" s="630"/>
      <c r="OW83" s="630"/>
      <c r="OX83" s="630"/>
      <c r="OY83" s="630"/>
      <c r="OZ83" s="630"/>
      <c r="PA83" s="630"/>
      <c r="PB83" s="630"/>
      <c r="PC83" s="630"/>
      <c r="PD83" s="630"/>
      <c r="PE83" s="630"/>
      <c r="PF83" s="630"/>
      <c r="PG83" s="630"/>
      <c r="PH83" s="630"/>
      <c r="PI83" s="630"/>
      <c r="PJ83" s="630"/>
      <c r="PK83" s="630"/>
      <c r="PL83" s="630"/>
      <c r="PM83" s="630"/>
      <c r="PN83" s="630"/>
      <c r="PO83" s="630"/>
      <c r="PP83" s="630"/>
      <c r="PQ83" s="630"/>
      <c r="PR83" s="630"/>
      <c r="PS83" s="630"/>
      <c r="PT83" s="630"/>
      <c r="PU83" s="630"/>
      <c r="PV83" s="630"/>
      <c r="PW83" s="630"/>
      <c r="PX83" s="630"/>
      <c r="PY83" s="630"/>
      <c r="PZ83" s="630"/>
      <c r="QA83" s="630"/>
      <c r="QB83" s="630"/>
      <c r="QC83" s="630"/>
      <c r="QD83" s="630"/>
      <c r="QE83" s="630"/>
      <c r="QF83" s="630"/>
      <c r="QG83" s="630"/>
      <c r="QH83" s="630"/>
      <c r="QI83" s="630"/>
      <c r="QJ83" s="630"/>
      <c r="QK83" s="630"/>
      <c r="QL83" s="630"/>
      <c r="QM83" s="630"/>
      <c r="QN83" s="630"/>
      <c r="QO83" s="630"/>
      <c r="QP83" s="630"/>
      <c r="QQ83" s="630"/>
      <c r="QR83" s="630"/>
      <c r="QS83" s="630"/>
      <c r="QT83" s="630"/>
      <c r="QU83" s="630"/>
      <c r="QV83" s="630"/>
      <c r="QW83" s="630"/>
      <c r="QX83" s="630"/>
      <c r="QY83" s="630"/>
      <c r="QZ83" s="630"/>
      <c r="RA83" s="630"/>
      <c r="RB83" s="630"/>
      <c r="RC83" s="630"/>
      <c r="RD83" s="630"/>
      <c r="RE83" s="630"/>
      <c r="RF83" s="630"/>
      <c r="RG83" s="630"/>
      <c r="RH83" s="630"/>
      <c r="RI83" s="630"/>
      <c r="RJ83" s="630"/>
      <c r="RK83" s="630"/>
      <c r="RL83" s="630"/>
      <c r="RM83" s="630"/>
      <c r="RN83" s="630"/>
      <c r="RO83" s="630"/>
      <c r="RP83" s="630"/>
      <c r="RQ83" s="630"/>
      <c r="RR83" s="630"/>
      <c r="RS83" s="630"/>
      <c r="RT83" s="630"/>
      <c r="RU83" s="630"/>
      <c r="RV83" s="630"/>
      <c r="RW83" s="630"/>
      <c r="RX83" s="630"/>
      <c r="RY83" s="630"/>
      <c r="RZ83" s="630"/>
      <c r="SA83" s="630"/>
      <c r="SB83" s="630"/>
      <c r="SC83" s="630"/>
      <c r="SD83" s="630"/>
      <c r="SE83" s="630"/>
      <c r="SF83" s="630"/>
      <c r="SG83" s="630"/>
      <c r="SH83" s="630"/>
      <c r="SI83" s="630"/>
      <c r="SJ83" s="630"/>
      <c r="SK83" s="630"/>
      <c r="SL83" s="630"/>
      <c r="SM83" s="630"/>
      <c r="SN83" s="630"/>
      <c r="SO83" s="630"/>
      <c r="SP83" s="630"/>
      <c r="SQ83" s="630"/>
      <c r="SR83" s="630"/>
      <c r="SS83" s="630"/>
      <c r="ST83" s="630"/>
      <c r="SU83" s="630"/>
      <c r="SV83" s="630"/>
      <c r="SW83" s="630"/>
      <c r="SX83" s="630"/>
      <c r="SY83" s="630"/>
      <c r="SZ83" s="630"/>
      <c r="TA83" s="630"/>
      <c r="TB83" s="630"/>
      <c r="TC83" s="630"/>
      <c r="TD83" s="630"/>
      <c r="TE83" s="630"/>
      <c r="TF83" s="630"/>
      <c r="TG83" s="630"/>
      <c r="TH83" s="630"/>
      <c r="TI83" s="630"/>
      <c r="TJ83" s="630"/>
      <c r="TK83" s="630"/>
      <c r="TL83" s="630"/>
      <c r="TM83" s="630"/>
      <c r="TN83" s="630"/>
      <c r="TO83" s="630"/>
      <c r="TP83" s="630"/>
      <c r="TQ83" s="630"/>
      <c r="TR83" s="630"/>
      <c r="TS83" s="630"/>
      <c r="TT83" s="630"/>
      <c r="TU83" s="630"/>
      <c r="TV83" s="630"/>
      <c r="TW83" s="630"/>
      <c r="TX83" s="630"/>
      <c r="TY83" s="630"/>
      <c r="TZ83" s="630"/>
      <c r="UA83" s="630"/>
      <c r="UB83" s="630"/>
      <c r="UC83" s="630"/>
      <c r="UD83" s="630"/>
      <c r="UE83" s="630"/>
      <c r="UF83" s="630"/>
      <c r="UG83" s="630"/>
      <c r="UH83" s="630"/>
      <c r="UI83" s="630"/>
      <c r="UJ83" s="630"/>
      <c r="UK83" s="630"/>
      <c r="UL83" s="630"/>
      <c r="UM83" s="630"/>
      <c r="UN83" s="630"/>
      <c r="UO83" s="630"/>
      <c r="UP83" s="630"/>
      <c r="UQ83" s="630"/>
      <c r="UR83" s="630"/>
      <c r="US83" s="630"/>
      <c r="UT83" s="630"/>
      <c r="UU83" s="630"/>
      <c r="UV83" s="630"/>
      <c r="UW83" s="630"/>
      <c r="UX83" s="630"/>
      <c r="UY83" s="630"/>
      <c r="UZ83" s="630"/>
      <c r="VA83" s="630"/>
      <c r="VB83" s="630"/>
      <c r="VC83" s="630"/>
      <c r="VD83" s="630"/>
      <c r="VE83" s="630"/>
      <c r="VF83" s="630"/>
      <c r="VG83" s="630"/>
      <c r="VH83" s="630"/>
      <c r="VI83" s="630"/>
      <c r="VJ83" s="630"/>
      <c r="VK83" s="630"/>
      <c r="VL83" s="630"/>
      <c r="VM83" s="630"/>
      <c r="VN83" s="630"/>
      <c r="VO83" s="630"/>
      <c r="VP83" s="630"/>
      <c r="VQ83" s="630"/>
      <c r="VR83" s="630"/>
      <c r="VS83" s="630"/>
      <c r="VT83" s="630"/>
      <c r="VU83" s="630"/>
      <c r="VV83" s="630"/>
      <c r="VW83" s="630"/>
      <c r="VX83" s="630"/>
      <c r="VY83" s="630"/>
      <c r="VZ83" s="630"/>
      <c r="WA83" s="630"/>
      <c r="WB83" s="630"/>
      <c r="WC83" s="630"/>
      <c r="WD83" s="630"/>
      <c r="WE83" s="630"/>
      <c r="WF83" s="630"/>
      <c r="WG83" s="630"/>
      <c r="WH83" s="630"/>
      <c r="WI83" s="630"/>
      <c r="WJ83" s="630"/>
      <c r="WK83" s="630"/>
      <c r="WL83" s="630"/>
      <c r="WM83" s="630"/>
      <c r="WN83" s="630"/>
      <c r="WO83" s="630"/>
      <c r="WP83" s="630"/>
      <c r="WQ83" s="630"/>
      <c r="WR83" s="630"/>
      <c r="WS83" s="630"/>
      <c r="WT83" s="630"/>
      <c r="WU83" s="630"/>
      <c r="WV83" s="630"/>
      <c r="WW83" s="630"/>
      <c r="WX83" s="630"/>
      <c r="WY83" s="630"/>
      <c r="WZ83" s="630"/>
      <c r="XA83" s="630"/>
      <c r="XB83" s="630"/>
      <c r="XC83" s="630"/>
      <c r="XD83" s="630"/>
      <c r="XE83" s="630"/>
      <c r="XF83" s="630"/>
      <c r="XG83" s="630"/>
      <c r="XH83" s="630"/>
      <c r="XI83" s="630"/>
      <c r="XJ83" s="630"/>
      <c r="XK83" s="630"/>
      <c r="XL83" s="630"/>
      <c r="XM83" s="630"/>
      <c r="XN83" s="630"/>
      <c r="XO83" s="630"/>
      <c r="XP83" s="630"/>
      <c r="XQ83" s="630"/>
      <c r="XR83" s="630"/>
      <c r="XS83" s="630"/>
      <c r="XT83" s="630"/>
      <c r="XU83" s="630"/>
      <c r="XV83" s="630"/>
      <c r="XW83" s="630"/>
      <c r="XX83" s="630"/>
      <c r="XY83" s="630"/>
      <c r="XZ83" s="630"/>
      <c r="YA83" s="630"/>
      <c r="YB83" s="630"/>
      <c r="YC83" s="630"/>
      <c r="YD83" s="630"/>
      <c r="YE83" s="630"/>
      <c r="YF83" s="630"/>
      <c r="YG83" s="630"/>
      <c r="YH83" s="630"/>
      <c r="YI83" s="630"/>
      <c r="YJ83" s="630"/>
      <c r="YK83" s="630"/>
      <c r="YL83" s="630"/>
      <c r="YM83" s="630"/>
      <c r="YN83" s="630"/>
      <c r="YO83" s="630"/>
      <c r="YP83" s="630"/>
      <c r="YQ83" s="630"/>
      <c r="YR83" s="630"/>
      <c r="YS83" s="630"/>
      <c r="YT83" s="630"/>
      <c r="YU83" s="630"/>
      <c r="YV83" s="630"/>
      <c r="YW83" s="630"/>
      <c r="YX83" s="630"/>
      <c r="YY83" s="630"/>
      <c r="YZ83" s="630"/>
      <c r="ZA83" s="630"/>
      <c r="ZB83" s="630"/>
      <c r="ZC83" s="630"/>
      <c r="ZD83" s="630"/>
      <c r="ZE83" s="630"/>
      <c r="ZF83" s="630"/>
      <c r="ZG83" s="630"/>
      <c r="ZH83" s="630"/>
      <c r="ZI83" s="630"/>
      <c r="ZJ83" s="630"/>
      <c r="ZK83" s="630"/>
      <c r="ZL83" s="630"/>
      <c r="ZM83" s="630"/>
      <c r="ZN83" s="630"/>
      <c r="ZO83" s="630"/>
      <c r="ZP83" s="630"/>
      <c r="ZQ83" s="630"/>
      <c r="ZR83" s="630"/>
      <c r="ZS83" s="630"/>
      <c r="ZT83" s="630"/>
      <c r="ZU83" s="630"/>
      <c r="ZV83" s="630"/>
      <c r="ZW83" s="630"/>
      <c r="ZX83" s="630"/>
      <c r="ZY83" s="630"/>
      <c r="ZZ83" s="630"/>
      <c r="AAA83" s="630"/>
      <c r="AAB83" s="630"/>
      <c r="AAC83" s="630"/>
      <c r="AAD83" s="630"/>
      <c r="AAE83" s="630"/>
      <c r="AAF83" s="630"/>
      <c r="AAG83" s="630"/>
      <c r="AAH83" s="630"/>
      <c r="AAI83" s="630"/>
      <c r="AAJ83" s="630"/>
      <c r="AAK83" s="630"/>
      <c r="AAL83" s="630"/>
      <c r="AAM83" s="630"/>
      <c r="AAN83" s="630"/>
      <c r="AAO83" s="630"/>
      <c r="AAP83" s="630"/>
      <c r="AAQ83" s="630"/>
      <c r="AAR83" s="630"/>
      <c r="AAS83" s="630"/>
      <c r="AAT83" s="630"/>
      <c r="AAU83" s="630"/>
      <c r="AAV83" s="630"/>
      <c r="AAW83" s="630"/>
      <c r="AAX83" s="630"/>
      <c r="AAY83" s="630"/>
      <c r="AAZ83" s="630"/>
      <c r="ABA83" s="630"/>
      <c r="ABB83" s="630"/>
      <c r="ABC83" s="630"/>
      <c r="ABD83" s="630"/>
      <c r="ABE83" s="630"/>
      <c r="ABF83" s="630"/>
      <c r="ABG83" s="630"/>
      <c r="ABH83" s="630"/>
      <c r="ABI83" s="630"/>
      <c r="ABJ83" s="630"/>
      <c r="ABK83" s="630"/>
      <c r="ABL83" s="630"/>
      <c r="ABM83" s="630"/>
      <c r="ABN83" s="630"/>
      <c r="ABO83" s="630"/>
      <c r="ABP83" s="630"/>
      <c r="ABQ83" s="630"/>
      <c r="ABR83" s="630"/>
      <c r="ABS83" s="630"/>
      <c r="ABT83" s="630"/>
      <c r="ABU83" s="630"/>
      <c r="ABV83" s="630"/>
      <c r="ABW83" s="630"/>
      <c r="ABX83" s="630"/>
      <c r="ABY83" s="630"/>
      <c r="ABZ83" s="630"/>
      <c r="ACA83" s="630"/>
      <c r="ACB83" s="630"/>
      <c r="ACC83" s="630"/>
      <c r="ACD83" s="630"/>
      <c r="ACE83" s="630"/>
      <c r="ACF83" s="630"/>
      <c r="ACG83" s="630"/>
      <c r="ACH83" s="630"/>
      <c r="ACI83" s="630"/>
      <c r="ACJ83" s="630"/>
      <c r="ACK83" s="630"/>
      <c r="ACL83" s="630"/>
      <c r="ACM83" s="630"/>
      <c r="ACN83" s="630"/>
      <c r="ACO83" s="630"/>
      <c r="ACP83" s="630"/>
      <c r="ACQ83" s="630"/>
      <c r="ACR83" s="630"/>
      <c r="ACS83" s="630"/>
      <c r="ACT83" s="630"/>
      <c r="ACU83" s="630"/>
      <c r="ACV83" s="630"/>
      <c r="ACW83" s="630"/>
      <c r="ACX83" s="630"/>
      <c r="ACY83" s="630"/>
      <c r="ACZ83" s="630"/>
      <c r="ADA83" s="630"/>
      <c r="ADB83" s="630"/>
      <c r="ADC83" s="630"/>
      <c r="ADD83" s="630"/>
      <c r="ADE83" s="630"/>
      <c r="ADF83" s="630"/>
      <c r="ADG83" s="630"/>
      <c r="ADH83" s="630"/>
      <c r="ADI83" s="630"/>
      <c r="ADJ83" s="630"/>
      <c r="ADK83" s="630"/>
      <c r="ADL83" s="630"/>
      <c r="ADM83" s="630"/>
      <c r="ADN83" s="630"/>
      <c r="ADO83" s="630"/>
      <c r="ADP83" s="630"/>
      <c r="ADQ83" s="630"/>
      <c r="ADR83" s="630"/>
      <c r="ADS83" s="630"/>
      <c r="ADT83" s="630"/>
      <c r="ADU83" s="630"/>
      <c r="ADV83" s="630"/>
      <c r="ADW83" s="630"/>
      <c r="ADX83" s="630"/>
      <c r="ADY83" s="630"/>
      <c r="ADZ83" s="630"/>
      <c r="AEA83" s="630"/>
      <c r="AEB83" s="630"/>
      <c r="AEC83" s="630"/>
      <c r="AED83" s="630"/>
      <c r="AEE83" s="630"/>
      <c r="AEF83" s="630"/>
      <c r="AEG83" s="630"/>
      <c r="AEH83" s="630"/>
      <c r="AEI83" s="630"/>
      <c r="AEJ83" s="630"/>
      <c r="AEK83" s="630"/>
      <c r="AEL83" s="630"/>
      <c r="AEM83" s="630"/>
      <c r="AEN83" s="630"/>
      <c r="AEO83" s="630"/>
      <c r="AEP83" s="630"/>
      <c r="AEQ83" s="630"/>
      <c r="AER83" s="630"/>
      <c r="AES83" s="630"/>
      <c r="AET83" s="630"/>
      <c r="AEU83" s="630"/>
      <c r="AEV83" s="630"/>
      <c r="AEW83" s="630"/>
      <c r="AEX83" s="630"/>
      <c r="AEY83" s="630"/>
      <c r="AEZ83" s="630"/>
      <c r="AFA83" s="630"/>
      <c r="AFB83" s="630"/>
      <c r="AFC83" s="630"/>
      <c r="AFD83" s="630"/>
      <c r="AFE83" s="630"/>
      <c r="AFF83" s="630"/>
      <c r="AFG83" s="630"/>
      <c r="AFH83" s="630"/>
      <c r="AFI83" s="630"/>
      <c r="AFJ83" s="630"/>
      <c r="AFK83" s="630"/>
      <c r="AFL83" s="630"/>
      <c r="AFM83" s="630"/>
      <c r="AFN83" s="630"/>
      <c r="AFO83" s="630"/>
      <c r="AFP83" s="630"/>
      <c r="AFQ83" s="630"/>
      <c r="AFR83" s="630"/>
      <c r="AFS83" s="630"/>
      <c r="AFT83" s="630"/>
      <c r="AFU83" s="630"/>
      <c r="AFV83" s="630"/>
      <c r="AFW83" s="630"/>
      <c r="AFX83" s="630"/>
      <c r="AFY83" s="630"/>
      <c r="AFZ83" s="630"/>
      <c r="AGA83" s="630"/>
      <c r="AGB83" s="630"/>
      <c r="AGC83" s="630"/>
      <c r="AGD83" s="630"/>
      <c r="AGE83" s="630"/>
      <c r="AGF83" s="630"/>
      <c r="AGG83" s="630"/>
      <c r="AGH83" s="630"/>
      <c r="AGI83" s="630"/>
      <c r="AGJ83" s="630"/>
      <c r="AGK83" s="630"/>
      <c r="AGL83" s="630"/>
      <c r="AGM83" s="630"/>
      <c r="AGN83" s="630"/>
      <c r="AGO83" s="630"/>
      <c r="AGP83" s="630"/>
      <c r="AGQ83" s="630"/>
      <c r="AGR83" s="630"/>
      <c r="AGS83" s="630"/>
      <c r="AGT83" s="630"/>
      <c r="AGU83" s="630"/>
      <c r="AGV83" s="630"/>
      <c r="AGW83" s="630"/>
      <c r="AGX83" s="630"/>
      <c r="AGY83" s="630"/>
      <c r="AGZ83" s="630"/>
      <c r="AHA83" s="630"/>
      <c r="AHB83" s="630"/>
      <c r="AHC83" s="630"/>
      <c r="AHD83" s="630"/>
      <c r="AHE83" s="630"/>
      <c r="AHF83" s="630"/>
      <c r="AHG83" s="630"/>
      <c r="AHH83" s="630"/>
      <c r="AHI83" s="630"/>
      <c r="AHJ83" s="630"/>
      <c r="AHK83" s="630"/>
      <c r="AHL83" s="630"/>
      <c r="AHM83" s="630"/>
      <c r="AHN83" s="630"/>
      <c r="AHO83" s="630"/>
      <c r="AHP83" s="630"/>
      <c r="AHQ83" s="630"/>
      <c r="AHR83" s="630"/>
      <c r="AHS83" s="630"/>
      <c r="AHT83" s="630"/>
      <c r="AHU83" s="630"/>
      <c r="AHV83" s="630"/>
      <c r="AHW83" s="630"/>
      <c r="AHX83" s="630"/>
      <c r="AHY83" s="630"/>
      <c r="AHZ83" s="630"/>
      <c r="AIA83" s="630"/>
      <c r="AIB83" s="630"/>
      <c r="AIC83" s="630"/>
      <c r="AID83" s="630"/>
      <c r="AIE83" s="630"/>
      <c r="AIF83" s="630"/>
      <c r="AIG83" s="630"/>
      <c r="AIH83" s="630"/>
      <c r="AII83" s="630"/>
      <c r="AIJ83" s="630"/>
      <c r="AIK83" s="630"/>
      <c r="AIL83" s="630"/>
      <c r="AIM83" s="630"/>
      <c r="AIN83" s="630"/>
      <c r="AIO83" s="630"/>
      <c r="AIP83" s="630"/>
      <c r="AIQ83" s="630"/>
      <c r="AIR83" s="630"/>
      <c r="AIS83" s="630"/>
      <c r="AIT83" s="630"/>
      <c r="AIU83" s="630"/>
      <c r="AIV83" s="630"/>
      <c r="AIW83" s="630"/>
      <c r="AIX83" s="630"/>
      <c r="AIY83" s="630"/>
      <c r="AIZ83" s="630"/>
      <c r="AJA83" s="630"/>
      <c r="AJB83" s="630"/>
      <c r="AJC83" s="630"/>
      <c r="AJD83" s="630"/>
      <c r="AJE83" s="630"/>
      <c r="AJF83" s="630"/>
      <c r="AJG83" s="630"/>
      <c r="AJH83" s="630"/>
      <c r="AJI83" s="630"/>
      <c r="AJJ83" s="630"/>
      <c r="AJK83" s="630"/>
      <c r="AJL83" s="630"/>
      <c r="AJM83" s="630"/>
      <c r="AJN83" s="630"/>
      <c r="AJO83" s="630"/>
      <c r="AJP83" s="630"/>
      <c r="AJQ83" s="630"/>
      <c r="AJR83" s="630"/>
      <c r="AJS83" s="630"/>
      <c r="AJT83" s="630"/>
      <c r="AJU83" s="630"/>
      <c r="AJV83" s="630"/>
      <c r="AJW83" s="630"/>
      <c r="AJX83" s="630"/>
      <c r="AJY83" s="630"/>
      <c r="AJZ83" s="630"/>
      <c r="AKA83" s="630"/>
      <c r="AKB83" s="630"/>
      <c r="AKC83" s="630"/>
      <c r="AKD83" s="630"/>
      <c r="AKE83" s="630"/>
      <c r="AKF83" s="630"/>
      <c r="AKG83" s="630"/>
      <c r="AKH83" s="630"/>
      <c r="AKI83" s="630"/>
      <c r="AKJ83" s="630"/>
      <c r="AKK83" s="630"/>
      <c r="AKL83" s="630"/>
      <c r="AKM83" s="630"/>
      <c r="AKN83" s="630"/>
      <c r="AKO83" s="630"/>
      <c r="AKP83" s="630"/>
      <c r="AKQ83" s="630"/>
      <c r="AKR83" s="630"/>
      <c r="AKS83" s="630"/>
      <c r="AKT83" s="630"/>
      <c r="AKU83" s="630"/>
      <c r="AKV83" s="630"/>
      <c r="AKW83" s="630"/>
      <c r="AKX83" s="630"/>
      <c r="AKY83" s="630"/>
      <c r="AKZ83" s="630"/>
      <c r="ALA83" s="630"/>
      <c r="ALB83" s="630"/>
      <c r="ALC83" s="630"/>
      <c r="ALD83" s="630"/>
      <c r="ALE83" s="630"/>
      <c r="ALF83" s="630"/>
      <c r="ALG83" s="630"/>
      <c r="ALH83" s="630"/>
      <c r="ALI83" s="630"/>
      <c r="ALJ83" s="630"/>
      <c r="ALK83" s="630"/>
      <c r="ALL83" s="630"/>
      <c r="ALM83" s="630"/>
      <c r="ALN83" s="630"/>
      <c r="ALO83" s="630"/>
    </row>
    <row r="84" s="634" customFormat="true" ht="15.75" hidden="true" customHeight="false" outlineLevel="0" collapsed="false">
      <c r="A84" s="630"/>
      <c r="B84" s="635"/>
      <c r="C84" s="632"/>
      <c r="D84" s="632"/>
      <c r="E84" s="632"/>
      <c r="F84" s="633" t="n">
        <v>0</v>
      </c>
      <c r="G84" s="633" t="n">
        <v>0</v>
      </c>
      <c r="H84" s="633" t="n">
        <v>0</v>
      </c>
      <c r="I84" s="633" t="n">
        <v>0</v>
      </c>
      <c r="J84" s="632"/>
      <c r="K84" s="632"/>
      <c r="L84" s="632"/>
      <c r="M84" s="632"/>
      <c r="N84" s="633" t="n">
        <v>0</v>
      </c>
      <c r="O84" s="633" t="n">
        <v>0</v>
      </c>
      <c r="P84" s="633" t="n">
        <v>0</v>
      </c>
      <c r="Q84" s="633" t="n">
        <v>0</v>
      </c>
      <c r="R84" s="632"/>
      <c r="S84" s="632"/>
      <c r="T84" s="632"/>
      <c r="U84" s="633" t="n">
        <v>0</v>
      </c>
      <c r="V84" s="633" t="n">
        <v>0</v>
      </c>
      <c r="W84" s="633" t="n">
        <v>0</v>
      </c>
      <c r="X84" s="633" t="n">
        <v>0</v>
      </c>
      <c r="Y84" s="633" t="n">
        <v>0</v>
      </c>
      <c r="Z84" s="633" t="n">
        <v>0</v>
      </c>
      <c r="AA84" s="633" t="n">
        <v>0</v>
      </c>
      <c r="AB84" s="633" t="n">
        <v>0</v>
      </c>
      <c r="AC84" s="633" t="n">
        <v>0</v>
      </c>
      <c r="AD84" s="633" t="n">
        <v>0</v>
      </c>
      <c r="AE84" s="633" t="n">
        <v>0</v>
      </c>
      <c r="AF84" s="633" t="n">
        <v>0</v>
      </c>
      <c r="AG84" s="633" t="n">
        <v>0</v>
      </c>
      <c r="AH84" s="633" t="n">
        <v>0</v>
      </c>
      <c r="AI84" s="633" t="n">
        <v>0</v>
      </c>
      <c r="AJ84" s="633" t="n">
        <v>0</v>
      </c>
      <c r="AK84" s="633" t="n">
        <v>0</v>
      </c>
      <c r="AL84" s="633" t="n">
        <v>0</v>
      </c>
      <c r="AM84" s="633" t="n">
        <v>0</v>
      </c>
      <c r="AN84" s="633" t="n">
        <v>0</v>
      </c>
      <c r="AO84" s="630"/>
      <c r="AP84" s="630"/>
      <c r="AQ84" s="630"/>
      <c r="AR84" s="630"/>
      <c r="AS84" s="630"/>
      <c r="AT84" s="630"/>
      <c r="AU84" s="630"/>
      <c r="AV84" s="630"/>
      <c r="AW84" s="630"/>
      <c r="AX84" s="630"/>
      <c r="AY84" s="630"/>
      <c r="AZ84" s="630"/>
      <c r="BA84" s="630"/>
      <c r="BB84" s="630"/>
      <c r="BC84" s="630"/>
      <c r="BD84" s="630"/>
      <c r="BE84" s="630"/>
      <c r="BF84" s="630"/>
      <c r="BG84" s="630"/>
      <c r="BH84" s="630"/>
      <c r="BI84" s="630"/>
      <c r="BJ84" s="630"/>
      <c r="BK84" s="630"/>
      <c r="BL84" s="630"/>
      <c r="BM84" s="630"/>
      <c r="BN84" s="630"/>
      <c r="BO84" s="630"/>
      <c r="BP84" s="630"/>
      <c r="BQ84" s="630"/>
      <c r="BR84" s="630"/>
      <c r="BS84" s="630"/>
      <c r="BT84" s="630"/>
      <c r="BU84" s="630"/>
      <c r="BV84" s="630"/>
      <c r="BW84" s="630"/>
      <c r="BX84" s="630"/>
      <c r="BY84" s="630"/>
      <c r="BZ84" s="630"/>
      <c r="CA84" s="630"/>
      <c r="CB84" s="630"/>
      <c r="CC84" s="630"/>
      <c r="CD84" s="630"/>
      <c r="CE84" s="630"/>
      <c r="CF84" s="630"/>
      <c r="CG84" s="630"/>
      <c r="CH84" s="630"/>
      <c r="CI84" s="630"/>
      <c r="CJ84" s="630"/>
      <c r="CK84" s="630"/>
      <c r="CL84" s="630"/>
      <c r="CM84" s="630"/>
      <c r="CN84" s="630"/>
      <c r="CO84" s="630"/>
      <c r="CP84" s="630"/>
      <c r="CQ84" s="630"/>
      <c r="CR84" s="630"/>
      <c r="CS84" s="630"/>
      <c r="CT84" s="630"/>
      <c r="CU84" s="630"/>
      <c r="CV84" s="630"/>
      <c r="CW84" s="630"/>
      <c r="CX84" s="630"/>
      <c r="CY84" s="630"/>
      <c r="CZ84" s="630"/>
      <c r="DA84" s="630"/>
      <c r="DB84" s="630"/>
      <c r="DC84" s="630"/>
      <c r="DD84" s="630"/>
      <c r="DE84" s="630"/>
      <c r="DF84" s="630"/>
      <c r="DG84" s="630"/>
      <c r="DH84" s="630"/>
      <c r="DI84" s="630"/>
      <c r="DJ84" s="630"/>
      <c r="DK84" s="630"/>
      <c r="DL84" s="630"/>
      <c r="DM84" s="630"/>
      <c r="DN84" s="630"/>
      <c r="DO84" s="630"/>
      <c r="DP84" s="630"/>
      <c r="DQ84" s="630"/>
      <c r="DR84" s="630"/>
      <c r="DS84" s="630"/>
      <c r="DT84" s="630"/>
      <c r="DU84" s="630"/>
      <c r="DV84" s="630"/>
      <c r="DW84" s="630"/>
      <c r="DX84" s="630"/>
      <c r="DY84" s="630"/>
      <c r="DZ84" s="630"/>
      <c r="EA84" s="630"/>
      <c r="EB84" s="630"/>
      <c r="EC84" s="630"/>
      <c r="ED84" s="630"/>
      <c r="EE84" s="630"/>
      <c r="EF84" s="630"/>
      <c r="EG84" s="630"/>
      <c r="EH84" s="630"/>
      <c r="EI84" s="630"/>
      <c r="EJ84" s="630"/>
      <c r="EK84" s="630"/>
      <c r="EL84" s="630"/>
      <c r="EM84" s="630"/>
      <c r="EN84" s="630"/>
      <c r="EO84" s="630"/>
      <c r="EP84" s="630"/>
      <c r="EQ84" s="630"/>
      <c r="ER84" s="630"/>
      <c r="ES84" s="630"/>
      <c r="ET84" s="630"/>
      <c r="EU84" s="630"/>
      <c r="EV84" s="630"/>
      <c r="EW84" s="630"/>
      <c r="EX84" s="630"/>
      <c r="EY84" s="630"/>
      <c r="EZ84" s="630"/>
      <c r="FA84" s="630"/>
      <c r="FB84" s="630"/>
      <c r="FC84" s="630"/>
      <c r="FD84" s="630"/>
      <c r="FE84" s="630"/>
      <c r="FF84" s="630"/>
      <c r="FG84" s="630"/>
      <c r="FH84" s="630"/>
      <c r="FI84" s="630"/>
      <c r="FJ84" s="630"/>
      <c r="FK84" s="630"/>
      <c r="FL84" s="630"/>
      <c r="FM84" s="630"/>
      <c r="FN84" s="630"/>
      <c r="FO84" s="630"/>
      <c r="FP84" s="630"/>
      <c r="FQ84" s="630"/>
      <c r="FR84" s="630"/>
      <c r="FS84" s="630"/>
      <c r="FT84" s="630"/>
      <c r="FU84" s="630"/>
      <c r="FV84" s="630"/>
      <c r="FW84" s="630"/>
      <c r="FX84" s="630"/>
      <c r="FY84" s="630"/>
      <c r="FZ84" s="630"/>
      <c r="GA84" s="630"/>
      <c r="GB84" s="630"/>
      <c r="GC84" s="630"/>
      <c r="GD84" s="630"/>
      <c r="GE84" s="630"/>
      <c r="GF84" s="630"/>
      <c r="GG84" s="630"/>
      <c r="GH84" s="630"/>
      <c r="GI84" s="630"/>
      <c r="GJ84" s="630"/>
      <c r="GK84" s="630"/>
      <c r="GL84" s="630"/>
      <c r="GM84" s="630"/>
      <c r="GN84" s="630"/>
      <c r="GO84" s="630"/>
      <c r="GP84" s="630"/>
      <c r="GQ84" s="630"/>
      <c r="GR84" s="630"/>
      <c r="GS84" s="630"/>
      <c r="GT84" s="630"/>
      <c r="GU84" s="630"/>
      <c r="GV84" s="630"/>
      <c r="GW84" s="630"/>
      <c r="GX84" s="630"/>
      <c r="GY84" s="630"/>
      <c r="GZ84" s="630"/>
      <c r="HA84" s="630"/>
      <c r="HB84" s="630"/>
      <c r="HC84" s="630"/>
      <c r="HD84" s="630"/>
      <c r="HE84" s="630"/>
      <c r="HF84" s="630"/>
      <c r="HG84" s="630"/>
      <c r="HH84" s="630"/>
      <c r="HI84" s="630"/>
      <c r="HJ84" s="630"/>
      <c r="HK84" s="630"/>
      <c r="HL84" s="630"/>
      <c r="HM84" s="630"/>
      <c r="HN84" s="630"/>
      <c r="HO84" s="630"/>
      <c r="HP84" s="630"/>
      <c r="HQ84" s="630"/>
      <c r="HR84" s="630"/>
      <c r="HS84" s="630"/>
      <c r="HT84" s="630"/>
      <c r="HU84" s="630"/>
      <c r="HV84" s="630"/>
      <c r="HW84" s="630"/>
      <c r="HX84" s="630"/>
      <c r="HY84" s="630"/>
      <c r="HZ84" s="630"/>
      <c r="IA84" s="630"/>
      <c r="IB84" s="630"/>
      <c r="IC84" s="630"/>
      <c r="ID84" s="630"/>
      <c r="IE84" s="630"/>
      <c r="IF84" s="630"/>
      <c r="IG84" s="630"/>
      <c r="IH84" s="630"/>
      <c r="II84" s="630"/>
      <c r="IJ84" s="630"/>
      <c r="IK84" s="630"/>
      <c r="IL84" s="630"/>
      <c r="IM84" s="630"/>
      <c r="IN84" s="630"/>
      <c r="IO84" s="630"/>
      <c r="IP84" s="630"/>
      <c r="IQ84" s="630"/>
      <c r="IR84" s="630"/>
      <c r="IS84" s="630"/>
      <c r="IT84" s="630"/>
      <c r="IU84" s="630"/>
      <c r="IV84" s="630"/>
      <c r="IW84" s="630"/>
      <c r="IX84" s="630"/>
      <c r="IY84" s="630"/>
      <c r="IZ84" s="630"/>
      <c r="JA84" s="630"/>
      <c r="JB84" s="630"/>
      <c r="JC84" s="630"/>
      <c r="JD84" s="630"/>
      <c r="JE84" s="630"/>
      <c r="JF84" s="630"/>
      <c r="JG84" s="630"/>
      <c r="JH84" s="630"/>
      <c r="JI84" s="630"/>
      <c r="JJ84" s="630"/>
      <c r="JK84" s="630"/>
      <c r="JL84" s="630"/>
      <c r="JM84" s="630"/>
      <c r="JN84" s="630"/>
      <c r="JO84" s="630"/>
      <c r="JP84" s="630"/>
      <c r="JQ84" s="630"/>
      <c r="JR84" s="630"/>
      <c r="JS84" s="630"/>
      <c r="JT84" s="630"/>
      <c r="JU84" s="630"/>
      <c r="JV84" s="630"/>
      <c r="JW84" s="630"/>
      <c r="JX84" s="630"/>
      <c r="JY84" s="630"/>
      <c r="JZ84" s="630"/>
      <c r="KA84" s="630"/>
      <c r="KB84" s="630"/>
      <c r="KC84" s="630"/>
      <c r="KD84" s="630"/>
      <c r="KE84" s="630"/>
      <c r="KF84" s="630"/>
      <c r="KG84" s="630"/>
      <c r="KH84" s="630"/>
      <c r="KI84" s="630"/>
      <c r="KJ84" s="630"/>
      <c r="KK84" s="630"/>
      <c r="KL84" s="630"/>
      <c r="KM84" s="630"/>
      <c r="KN84" s="630"/>
      <c r="KO84" s="630"/>
      <c r="KP84" s="630"/>
      <c r="KQ84" s="630"/>
      <c r="KR84" s="630"/>
      <c r="KS84" s="630"/>
      <c r="KT84" s="630"/>
      <c r="KU84" s="630"/>
      <c r="KV84" s="630"/>
      <c r="KW84" s="630"/>
      <c r="KX84" s="630"/>
      <c r="KY84" s="630"/>
      <c r="KZ84" s="630"/>
      <c r="LA84" s="630"/>
      <c r="LB84" s="630"/>
      <c r="LC84" s="630"/>
      <c r="LD84" s="630"/>
      <c r="LE84" s="630"/>
      <c r="LF84" s="630"/>
      <c r="LG84" s="630"/>
      <c r="LH84" s="630"/>
      <c r="LI84" s="630"/>
      <c r="LJ84" s="630"/>
      <c r="LK84" s="630"/>
      <c r="LL84" s="630"/>
      <c r="LM84" s="630"/>
      <c r="LN84" s="630"/>
      <c r="LO84" s="630"/>
      <c r="LP84" s="630"/>
      <c r="LQ84" s="630"/>
      <c r="LR84" s="630"/>
      <c r="LS84" s="630"/>
      <c r="LT84" s="630"/>
      <c r="LU84" s="630"/>
      <c r="LV84" s="630"/>
      <c r="LW84" s="630"/>
      <c r="LX84" s="630"/>
      <c r="LY84" s="630"/>
      <c r="LZ84" s="630"/>
      <c r="MA84" s="630"/>
      <c r="MB84" s="630"/>
      <c r="MC84" s="630"/>
      <c r="MD84" s="630"/>
      <c r="ME84" s="630"/>
      <c r="MF84" s="630"/>
      <c r="MG84" s="630"/>
      <c r="MH84" s="630"/>
      <c r="MI84" s="630"/>
      <c r="MJ84" s="630"/>
      <c r="MK84" s="630"/>
      <c r="ML84" s="630"/>
      <c r="MM84" s="630"/>
      <c r="MN84" s="630"/>
      <c r="MO84" s="630"/>
      <c r="MP84" s="630"/>
      <c r="MQ84" s="630"/>
      <c r="MR84" s="630"/>
      <c r="MS84" s="630"/>
      <c r="MT84" s="630"/>
      <c r="MU84" s="630"/>
      <c r="MV84" s="630"/>
      <c r="MW84" s="630"/>
      <c r="MX84" s="630"/>
      <c r="MY84" s="630"/>
      <c r="MZ84" s="630"/>
      <c r="NA84" s="630"/>
      <c r="NB84" s="630"/>
      <c r="NC84" s="630"/>
      <c r="ND84" s="630"/>
      <c r="NE84" s="630"/>
      <c r="NF84" s="630"/>
      <c r="NG84" s="630"/>
      <c r="NH84" s="630"/>
      <c r="NI84" s="630"/>
      <c r="NJ84" s="630"/>
      <c r="NK84" s="630"/>
      <c r="NL84" s="630"/>
      <c r="NM84" s="630"/>
      <c r="NN84" s="630"/>
      <c r="NO84" s="630"/>
      <c r="NP84" s="630"/>
      <c r="NQ84" s="630"/>
      <c r="NR84" s="630"/>
      <c r="NS84" s="630"/>
      <c r="NT84" s="630"/>
      <c r="NU84" s="630"/>
      <c r="NV84" s="630"/>
      <c r="NW84" s="630"/>
      <c r="NX84" s="630"/>
      <c r="NY84" s="630"/>
      <c r="NZ84" s="630"/>
      <c r="OA84" s="630"/>
      <c r="OB84" s="630"/>
      <c r="OC84" s="630"/>
      <c r="OD84" s="630"/>
      <c r="OE84" s="630"/>
      <c r="OF84" s="630"/>
      <c r="OG84" s="630"/>
      <c r="OH84" s="630"/>
      <c r="OI84" s="630"/>
      <c r="OJ84" s="630"/>
      <c r="OK84" s="630"/>
      <c r="OL84" s="630"/>
      <c r="OM84" s="630"/>
      <c r="ON84" s="630"/>
      <c r="OO84" s="630"/>
      <c r="OP84" s="630"/>
      <c r="OQ84" s="630"/>
      <c r="OR84" s="630"/>
      <c r="OS84" s="630"/>
      <c r="OT84" s="630"/>
      <c r="OU84" s="630"/>
      <c r="OV84" s="630"/>
      <c r="OW84" s="630"/>
      <c r="OX84" s="630"/>
      <c r="OY84" s="630"/>
      <c r="OZ84" s="630"/>
      <c r="PA84" s="630"/>
      <c r="PB84" s="630"/>
      <c r="PC84" s="630"/>
      <c r="PD84" s="630"/>
      <c r="PE84" s="630"/>
      <c r="PF84" s="630"/>
      <c r="PG84" s="630"/>
      <c r="PH84" s="630"/>
      <c r="PI84" s="630"/>
      <c r="PJ84" s="630"/>
      <c r="PK84" s="630"/>
      <c r="PL84" s="630"/>
      <c r="PM84" s="630"/>
      <c r="PN84" s="630"/>
      <c r="PO84" s="630"/>
      <c r="PP84" s="630"/>
      <c r="PQ84" s="630"/>
      <c r="PR84" s="630"/>
      <c r="PS84" s="630"/>
      <c r="PT84" s="630"/>
      <c r="PU84" s="630"/>
      <c r="PV84" s="630"/>
      <c r="PW84" s="630"/>
      <c r="PX84" s="630"/>
      <c r="PY84" s="630"/>
      <c r="PZ84" s="630"/>
      <c r="QA84" s="630"/>
      <c r="QB84" s="630"/>
      <c r="QC84" s="630"/>
      <c r="QD84" s="630"/>
      <c r="QE84" s="630"/>
      <c r="QF84" s="630"/>
      <c r="QG84" s="630"/>
      <c r="QH84" s="630"/>
      <c r="QI84" s="630"/>
      <c r="QJ84" s="630"/>
      <c r="QK84" s="630"/>
      <c r="QL84" s="630"/>
      <c r="QM84" s="630"/>
      <c r="QN84" s="630"/>
      <c r="QO84" s="630"/>
      <c r="QP84" s="630"/>
      <c r="QQ84" s="630"/>
      <c r="QR84" s="630"/>
      <c r="QS84" s="630"/>
      <c r="QT84" s="630"/>
      <c r="QU84" s="630"/>
      <c r="QV84" s="630"/>
      <c r="QW84" s="630"/>
      <c r="QX84" s="630"/>
      <c r="QY84" s="630"/>
      <c r="QZ84" s="630"/>
      <c r="RA84" s="630"/>
      <c r="RB84" s="630"/>
      <c r="RC84" s="630"/>
      <c r="RD84" s="630"/>
      <c r="RE84" s="630"/>
      <c r="RF84" s="630"/>
      <c r="RG84" s="630"/>
      <c r="RH84" s="630"/>
      <c r="RI84" s="630"/>
      <c r="RJ84" s="630"/>
      <c r="RK84" s="630"/>
      <c r="RL84" s="630"/>
      <c r="RM84" s="630"/>
      <c r="RN84" s="630"/>
      <c r="RO84" s="630"/>
      <c r="RP84" s="630"/>
      <c r="RQ84" s="630"/>
      <c r="RR84" s="630"/>
      <c r="RS84" s="630"/>
      <c r="RT84" s="630"/>
      <c r="RU84" s="630"/>
      <c r="RV84" s="630"/>
      <c r="RW84" s="630"/>
      <c r="RX84" s="630"/>
      <c r="RY84" s="630"/>
      <c r="RZ84" s="630"/>
      <c r="SA84" s="630"/>
      <c r="SB84" s="630"/>
      <c r="SC84" s="630"/>
      <c r="SD84" s="630"/>
      <c r="SE84" s="630"/>
      <c r="SF84" s="630"/>
      <c r="SG84" s="630"/>
      <c r="SH84" s="630"/>
      <c r="SI84" s="630"/>
      <c r="SJ84" s="630"/>
      <c r="SK84" s="630"/>
      <c r="SL84" s="630"/>
      <c r="SM84" s="630"/>
      <c r="SN84" s="630"/>
      <c r="SO84" s="630"/>
      <c r="SP84" s="630"/>
      <c r="SQ84" s="630"/>
      <c r="SR84" s="630"/>
      <c r="SS84" s="630"/>
      <c r="ST84" s="630"/>
      <c r="SU84" s="630"/>
      <c r="SV84" s="630"/>
      <c r="SW84" s="630"/>
      <c r="SX84" s="630"/>
      <c r="SY84" s="630"/>
      <c r="SZ84" s="630"/>
      <c r="TA84" s="630"/>
      <c r="TB84" s="630"/>
      <c r="TC84" s="630"/>
      <c r="TD84" s="630"/>
      <c r="TE84" s="630"/>
      <c r="TF84" s="630"/>
      <c r="TG84" s="630"/>
      <c r="TH84" s="630"/>
      <c r="TI84" s="630"/>
      <c r="TJ84" s="630"/>
      <c r="TK84" s="630"/>
      <c r="TL84" s="630"/>
      <c r="TM84" s="630"/>
      <c r="TN84" s="630"/>
      <c r="TO84" s="630"/>
      <c r="TP84" s="630"/>
      <c r="TQ84" s="630"/>
      <c r="TR84" s="630"/>
      <c r="TS84" s="630"/>
      <c r="TT84" s="630"/>
      <c r="TU84" s="630"/>
      <c r="TV84" s="630"/>
      <c r="TW84" s="630"/>
      <c r="TX84" s="630"/>
      <c r="TY84" s="630"/>
      <c r="TZ84" s="630"/>
      <c r="UA84" s="630"/>
      <c r="UB84" s="630"/>
      <c r="UC84" s="630"/>
      <c r="UD84" s="630"/>
      <c r="UE84" s="630"/>
      <c r="UF84" s="630"/>
      <c r="UG84" s="630"/>
      <c r="UH84" s="630"/>
      <c r="UI84" s="630"/>
      <c r="UJ84" s="630"/>
      <c r="UK84" s="630"/>
      <c r="UL84" s="630"/>
      <c r="UM84" s="630"/>
      <c r="UN84" s="630"/>
      <c r="UO84" s="630"/>
      <c r="UP84" s="630"/>
      <c r="UQ84" s="630"/>
      <c r="UR84" s="630"/>
      <c r="US84" s="630"/>
      <c r="UT84" s="630"/>
      <c r="UU84" s="630"/>
      <c r="UV84" s="630"/>
      <c r="UW84" s="630"/>
      <c r="UX84" s="630"/>
      <c r="UY84" s="630"/>
      <c r="UZ84" s="630"/>
      <c r="VA84" s="630"/>
      <c r="VB84" s="630"/>
      <c r="VC84" s="630"/>
      <c r="VD84" s="630"/>
      <c r="VE84" s="630"/>
      <c r="VF84" s="630"/>
      <c r="VG84" s="630"/>
      <c r="VH84" s="630"/>
      <c r="VI84" s="630"/>
      <c r="VJ84" s="630"/>
      <c r="VK84" s="630"/>
      <c r="VL84" s="630"/>
      <c r="VM84" s="630"/>
      <c r="VN84" s="630"/>
      <c r="VO84" s="630"/>
      <c r="VP84" s="630"/>
      <c r="VQ84" s="630"/>
      <c r="VR84" s="630"/>
      <c r="VS84" s="630"/>
      <c r="VT84" s="630"/>
      <c r="VU84" s="630"/>
      <c r="VV84" s="630"/>
      <c r="VW84" s="630"/>
      <c r="VX84" s="630"/>
      <c r="VY84" s="630"/>
      <c r="VZ84" s="630"/>
      <c r="WA84" s="630"/>
      <c r="WB84" s="630"/>
      <c r="WC84" s="630"/>
      <c r="WD84" s="630"/>
      <c r="WE84" s="630"/>
      <c r="WF84" s="630"/>
      <c r="WG84" s="630"/>
      <c r="WH84" s="630"/>
      <c r="WI84" s="630"/>
      <c r="WJ84" s="630"/>
      <c r="WK84" s="630"/>
      <c r="WL84" s="630"/>
      <c r="WM84" s="630"/>
      <c r="WN84" s="630"/>
      <c r="WO84" s="630"/>
      <c r="WP84" s="630"/>
      <c r="WQ84" s="630"/>
      <c r="WR84" s="630"/>
      <c r="WS84" s="630"/>
      <c r="WT84" s="630"/>
      <c r="WU84" s="630"/>
      <c r="WV84" s="630"/>
      <c r="WW84" s="630"/>
      <c r="WX84" s="630"/>
      <c r="WY84" s="630"/>
      <c r="WZ84" s="630"/>
      <c r="XA84" s="630"/>
      <c r="XB84" s="630"/>
      <c r="XC84" s="630"/>
      <c r="XD84" s="630"/>
      <c r="XE84" s="630"/>
      <c r="XF84" s="630"/>
      <c r="XG84" s="630"/>
      <c r="XH84" s="630"/>
      <c r="XI84" s="630"/>
      <c r="XJ84" s="630"/>
      <c r="XK84" s="630"/>
      <c r="XL84" s="630"/>
      <c r="XM84" s="630"/>
      <c r="XN84" s="630"/>
      <c r="XO84" s="630"/>
      <c r="XP84" s="630"/>
      <c r="XQ84" s="630"/>
      <c r="XR84" s="630"/>
      <c r="XS84" s="630"/>
      <c r="XT84" s="630"/>
      <c r="XU84" s="630"/>
      <c r="XV84" s="630"/>
      <c r="XW84" s="630"/>
      <c r="XX84" s="630"/>
      <c r="XY84" s="630"/>
      <c r="XZ84" s="630"/>
      <c r="YA84" s="630"/>
      <c r="YB84" s="630"/>
      <c r="YC84" s="630"/>
      <c r="YD84" s="630"/>
      <c r="YE84" s="630"/>
      <c r="YF84" s="630"/>
      <c r="YG84" s="630"/>
      <c r="YH84" s="630"/>
      <c r="YI84" s="630"/>
      <c r="YJ84" s="630"/>
      <c r="YK84" s="630"/>
      <c r="YL84" s="630"/>
      <c r="YM84" s="630"/>
      <c r="YN84" s="630"/>
      <c r="YO84" s="630"/>
      <c r="YP84" s="630"/>
      <c r="YQ84" s="630"/>
      <c r="YR84" s="630"/>
      <c r="YS84" s="630"/>
      <c r="YT84" s="630"/>
      <c r="YU84" s="630"/>
      <c r="YV84" s="630"/>
      <c r="YW84" s="630"/>
      <c r="YX84" s="630"/>
      <c r="YY84" s="630"/>
      <c r="YZ84" s="630"/>
      <c r="ZA84" s="630"/>
      <c r="ZB84" s="630"/>
      <c r="ZC84" s="630"/>
      <c r="ZD84" s="630"/>
      <c r="ZE84" s="630"/>
      <c r="ZF84" s="630"/>
      <c r="ZG84" s="630"/>
      <c r="ZH84" s="630"/>
      <c r="ZI84" s="630"/>
      <c r="ZJ84" s="630"/>
      <c r="ZK84" s="630"/>
      <c r="ZL84" s="630"/>
      <c r="ZM84" s="630"/>
      <c r="ZN84" s="630"/>
      <c r="ZO84" s="630"/>
      <c r="ZP84" s="630"/>
      <c r="ZQ84" s="630"/>
      <c r="ZR84" s="630"/>
      <c r="ZS84" s="630"/>
      <c r="ZT84" s="630"/>
      <c r="ZU84" s="630"/>
      <c r="ZV84" s="630"/>
      <c r="ZW84" s="630"/>
      <c r="ZX84" s="630"/>
      <c r="ZY84" s="630"/>
      <c r="ZZ84" s="630"/>
      <c r="AAA84" s="630"/>
      <c r="AAB84" s="630"/>
      <c r="AAC84" s="630"/>
      <c r="AAD84" s="630"/>
      <c r="AAE84" s="630"/>
      <c r="AAF84" s="630"/>
      <c r="AAG84" s="630"/>
      <c r="AAH84" s="630"/>
      <c r="AAI84" s="630"/>
      <c r="AAJ84" s="630"/>
      <c r="AAK84" s="630"/>
      <c r="AAL84" s="630"/>
      <c r="AAM84" s="630"/>
      <c r="AAN84" s="630"/>
      <c r="AAO84" s="630"/>
      <c r="AAP84" s="630"/>
      <c r="AAQ84" s="630"/>
      <c r="AAR84" s="630"/>
      <c r="AAS84" s="630"/>
      <c r="AAT84" s="630"/>
      <c r="AAU84" s="630"/>
      <c r="AAV84" s="630"/>
      <c r="AAW84" s="630"/>
      <c r="AAX84" s="630"/>
      <c r="AAY84" s="630"/>
      <c r="AAZ84" s="630"/>
      <c r="ABA84" s="630"/>
      <c r="ABB84" s="630"/>
      <c r="ABC84" s="630"/>
      <c r="ABD84" s="630"/>
      <c r="ABE84" s="630"/>
      <c r="ABF84" s="630"/>
      <c r="ABG84" s="630"/>
      <c r="ABH84" s="630"/>
      <c r="ABI84" s="630"/>
      <c r="ABJ84" s="630"/>
      <c r="ABK84" s="630"/>
      <c r="ABL84" s="630"/>
      <c r="ABM84" s="630"/>
      <c r="ABN84" s="630"/>
      <c r="ABO84" s="630"/>
      <c r="ABP84" s="630"/>
      <c r="ABQ84" s="630"/>
      <c r="ABR84" s="630"/>
      <c r="ABS84" s="630"/>
      <c r="ABT84" s="630"/>
      <c r="ABU84" s="630"/>
      <c r="ABV84" s="630"/>
      <c r="ABW84" s="630"/>
      <c r="ABX84" s="630"/>
      <c r="ABY84" s="630"/>
      <c r="ABZ84" s="630"/>
      <c r="ACA84" s="630"/>
      <c r="ACB84" s="630"/>
      <c r="ACC84" s="630"/>
      <c r="ACD84" s="630"/>
      <c r="ACE84" s="630"/>
      <c r="ACF84" s="630"/>
      <c r="ACG84" s="630"/>
      <c r="ACH84" s="630"/>
      <c r="ACI84" s="630"/>
      <c r="ACJ84" s="630"/>
      <c r="ACK84" s="630"/>
      <c r="ACL84" s="630"/>
      <c r="ACM84" s="630"/>
      <c r="ACN84" s="630"/>
      <c r="ACO84" s="630"/>
      <c r="ACP84" s="630"/>
      <c r="ACQ84" s="630"/>
      <c r="ACR84" s="630"/>
      <c r="ACS84" s="630"/>
      <c r="ACT84" s="630"/>
      <c r="ACU84" s="630"/>
      <c r="ACV84" s="630"/>
      <c r="ACW84" s="630"/>
      <c r="ACX84" s="630"/>
      <c r="ACY84" s="630"/>
      <c r="ACZ84" s="630"/>
      <c r="ADA84" s="630"/>
      <c r="ADB84" s="630"/>
      <c r="ADC84" s="630"/>
      <c r="ADD84" s="630"/>
      <c r="ADE84" s="630"/>
      <c r="ADF84" s="630"/>
      <c r="ADG84" s="630"/>
      <c r="ADH84" s="630"/>
      <c r="ADI84" s="630"/>
      <c r="ADJ84" s="630"/>
      <c r="ADK84" s="630"/>
      <c r="ADL84" s="630"/>
      <c r="ADM84" s="630"/>
      <c r="ADN84" s="630"/>
      <c r="ADO84" s="630"/>
      <c r="ADP84" s="630"/>
      <c r="ADQ84" s="630"/>
      <c r="ADR84" s="630"/>
      <c r="ADS84" s="630"/>
      <c r="ADT84" s="630"/>
      <c r="ADU84" s="630"/>
      <c r="ADV84" s="630"/>
      <c r="ADW84" s="630"/>
      <c r="ADX84" s="630"/>
      <c r="ADY84" s="630"/>
      <c r="ADZ84" s="630"/>
      <c r="AEA84" s="630"/>
      <c r="AEB84" s="630"/>
      <c r="AEC84" s="630"/>
      <c r="AED84" s="630"/>
      <c r="AEE84" s="630"/>
      <c r="AEF84" s="630"/>
      <c r="AEG84" s="630"/>
      <c r="AEH84" s="630"/>
      <c r="AEI84" s="630"/>
      <c r="AEJ84" s="630"/>
      <c r="AEK84" s="630"/>
      <c r="AEL84" s="630"/>
      <c r="AEM84" s="630"/>
      <c r="AEN84" s="630"/>
      <c r="AEO84" s="630"/>
      <c r="AEP84" s="630"/>
      <c r="AEQ84" s="630"/>
      <c r="AER84" s="630"/>
      <c r="AES84" s="630"/>
      <c r="AET84" s="630"/>
      <c r="AEU84" s="630"/>
      <c r="AEV84" s="630"/>
      <c r="AEW84" s="630"/>
      <c r="AEX84" s="630"/>
      <c r="AEY84" s="630"/>
      <c r="AEZ84" s="630"/>
      <c r="AFA84" s="630"/>
      <c r="AFB84" s="630"/>
      <c r="AFC84" s="630"/>
      <c r="AFD84" s="630"/>
      <c r="AFE84" s="630"/>
      <c r="AFF84" s="630"/>
      <c r="AFG84" s="630"/>
      <c r="AFH84" s="630"/>
      <c r="AFI84" s="630"/>
      <c r="AFJ84" s="630"/>
      <c r="AFK84" s="630"/>
      <c r="AFL84" s="630"/>
      <c r="AFM84" s="630"/>
      <c r="AFN84" s="630"/>
      <c r="AFO84" s="630"/>
      <c r="AFP84" s="630"/>
      <c r="AFQ84" s="630"/>
      <c r="AFR84" s="630"/>
      <c r="AFS84" s="630"/>
      <c r="AFT84" s="630"/>
      <c r="AFU84" s="630"/>
      <c r="AFV84" s="630"/>
      <c r="AFW84" s="630"/>
      <c r="AFX84" s="630"/>
      <c r="AFY84" s="630"/>
      <c r="AFZ84" s="630"/>
      <c r="AGA84" s="630"/>
      <c r="AGB84" s="630"/>
      <c r="AGC84" s="630"/>
      <c r="AGD84" s="630"/>
      <c r="AGE84" s="630"/>
      <c r="AGF84" s="630"/>
      <c r="AGG84" s="630"/>
      <c r="AGH84" s="630"/>
      <c r="AGI84" s="630"/>
      <c r="AGJ84" s="630"/>
      <c r="AGK84" s="630"/>
      <c r="AGL84" s="630"/>
      <c r="AGM84" s="630"/>
      <c r="AGN84" s="630"/>
      <c r="AGO84" s="630"/>
      <c r="AGP84" s="630"/>
      <c r="AGQ84" s="630"/>
      <c r="AGR84" s="630"/>
      <c r="AGS84" s="630"/>
      <c r="AGT84" s="630"/>
      <c r="AGU84" s="630"/>
      <c r="AGV84" s="630"/>
      <c r="AGW84" s="630"/>
      <c r="AGX84" s="630"/>
      <c r="AGY84" s="630"/>
      <c r="AGZ84" s="630"/>
      <c r="AHA84" s="630"/>
      <c r="AHB84" s="630"/>
      <c r="AHC84" s="630"/>
      <c r="AHD84" s="630"/>
      <c r="AHE84" s="630"/>
      <c r="AHF84" s="630"/>
      <c r="AHG84" s="630"/>
      <c r="AHH84" s="630"/>
      <c r="AHI84" s="630"/>
      <c r="AHJ84" s="630"/>
      <c r="AHK84" s="630"/>
      <c r="AHL84" s="630"/>
      <c r="AHM84" s="630"/>
      <c r="AHN84" s="630"/>
      <c r="AHO84" s="630"/>
      <c r="AHP84" s="630"/>
      <c r="AHQ84" s="630"/>
      <c r="AHR84" s="630"/>
      <c r="AHS84" s="630"/>
      <c r="AHT84" s="630"/>
      <c r="AHU84" s="630"/>
      <c r="AHV84" s="630"/>
      <c r="AHW84" s="630"/>
      <c r="AHX84" s="630"/>
      <c r="AHY84" s="630"/>
      <c r="AHZ84" s="630"/>
      <c r="AIA84" s="630"/>
      <c r="AIB84" s="630"/>
      <c r="AIC84" s="630"/>
      <c r="AID84" s="630"/>
      <c r="AIE84" s="630"/>
      <c r="AIF84" s="630"/>
      <c r="AIG84" s="630"/>
      <c r="AIH84" s="630"/>
      <c r="AII84" s="630"/>
      <c r="AIJ84" s="630"/>
      <c r="AIK84" s="630"/>
      <c r="AIL84" s="630"/>
      <c r="AIM84" s="630"/>
      <c r="AIN84" s="630"/>
      <c r="AIO84" s="630"/>
      <c r="AIP84" s="630"/>
      <c r="AIQ84" s="630"/>
      <c r="AIR84" s="630"/>
      <c r="AIS84" s="630"/>
      <c r="AIT84" s="630"/>
      <c r="AIU84" s="630"/>
      <c r="AIV84" s="630"/>
      <c r="AIW84" s="630"/>
      <c r="AIX84" s="630"/>
      <c r="AIY84" s="630"/>
      <c r="AIZ84" s="630"/>
      <c r="AJA84" s="630"/>
      <c r="AJB84" s="630"/>
      <c r="AJC84" s="630"/>
      <c r="AJD84" s="630"/>
      <c r="AJE84" s="630"/>
      <c r="AJF84" s="630"/>
      <c r="AJG84" s="630"/>
      <c r="AJH84" s="630"/>
      <c r="AJI84" s="630"/>
      <c r="AJJ84" s="630"/>
      <c r="AJK84" s="630"/>
      <c r="AJL84" s="630"/>
      <c r="AJM84" s="630"/>
      <c r="AJN84" s="630"/>
      <c r="AJO84" s="630"/>
      <c r="AJP84" s="630"/>
      <c r="AJQ84" s="630"/>
      <c r="AJR84" s="630"/>
      <c r="AJS84" s="630"/>
      <c r="AJT84" s="630"/>
      <c r="AJU84" s="630"/>
      <c r="AJV84" s="630"/>
      <c r="AJW84" s="630"/>
      <c r="AJX84" s="630"/>
      <c r="AJY84" s="630"/>
      <c r="AJZ84" s="630"/>
      <c r="AKA84" s="630"/>
      <c r="AKB84" s="630"/>
      <c r="AKC84" s="630"/>
      <c r="AKD84" s="630"/>
      <c r="AKE84" s="630"/>
      <c r="AKF84" s="630"/>
      <c r="AKG84" s="630"/>
      <c r="AKH84" s="630"/>
      <c r="AKI84" s="630"/>
      <c r="AKJ84" s="630"/>
      <c r="AKK84" s="630"/>
      <c r="AKL84" s="630"/>
      <c r="AKM84" s="630"/>
      <c r="AKN84" s="630"/>
      <c r="AKO84" s="630"/>
      <c r="AKP84" s="630"/>
      <c r="AKQ84" s="630"/>
      <c r="AKR84" s="630"/>
      <c r="AKS84" s="630"/>
      <c r="AKT84" s="630"/>
      <c r="AKU84" s="630"/>
      <c r="AKV84" s="630"/>
      <c r="AKW84" s="630"/>
      <c r="AKX84" s="630"/>
      <c r="AKY84" s="630"/>
      <c r="AKZ84" s="630"/>
      <c r="ALA84" s="630"/>
      <c r="ALB84" s="630"/>
      <c r="ALC84" s="630"/>
      <c r="ALD84" s="630"/>
      <c r="ALE84" s="630"/>
      <c r="ALF84" s="630"/>
      <c r="ALG84" s="630"/>
      <c r="ALH84" s="630"/>
      <c r="ALI84" s="630"/>
      <c r="ALJ84" s="630"/>
      <c r="ALK84" s="630"/>
      <c r="ALL84" s="630"/>
      <c r="ALM84" s="630"/>
      <c r="ALN84" s="630"/>
      <c r="ALO84" s="630"/>
    </row>
    <row r="85" s="634" customFormat="true" ht="15.75" hidden="true" customHeight="false" outlineLevel="0" collapsed="false">
      <c r="A85" s="630"/>
      <c r="B85" s="635"/>
      <c r="C85" s="632"/>
      <c r="D85" s="632"/>
      <c r="E85" s="632"/>
      <c r="F85" s="633" t="n">
        <v>0</v>
      </c>
      <c r="G85" s="633" t="n">
        <v>0</v>
      </c>
      <c r="H85" s="633" t="n">
        <v>0</v>
      </c>
      <c r="I85" s="633" t="n">
        <v>0</v>
      </c>
      <c r="J85" s="632"/>
      <c r="K85" s="632"/>
      <c r="L85" s="632"/>
      <c r="M85" s="632"/>
      <c r="N85" s="633" t="n">
        <v>0</v>
      </c>
      <c r="O85" s="633" t="n">
        <v>0</v>
      </c>
      <c r="P85" s="633" t="n">
        <v>0</v>
      </c>
      <c r="Q85" s="633" t="n">
        <v>0</v>
      </c>
      <c r="R85" s="632"/>
      <c r="S85" s="632"/>
      <c r="T85" s="632"/>
      <c r="U85" s="633" t="n">
        <v>0</v>
      </c>
      <c r="V85" s="633" t="n">
        <v>0</v>
      </c>
      <c r="W85" s="633" t="n">
        <v>0</v>
      </c>
      <c r="X85" s="633" t="n">
        <v>0</v>
      </c>
      <c r="Y85" s="633" t="n">
        <v>0</v>
      </c>
      <c r="Z85" s="633" t="n">
        <v>0</v>
      </c>
      <c r="AA85" s="633" t="n">
        <v>0</v>
      </c>
      <c r="AB85" s="633" t="n">
        <v>0</v>
      </c>
      <c r="AC85" s="633" t="n">
        <v>0</v>
      </c>
      <c r="AD85" s="633" t="n">
        <v>0</v>
      </c>
      <c r="AE85" s="633" t="n">
        <v>0</v>
      </c>
      <c r="AF85" s="633" t="n">
        <v>0</v>
      </c>
      <c r="AG85" s="633" t="n">
        <v>0</v>
      </c>
      <c r="AH85" s="633" t="n">
        <v>0</v>
      </c>
      <c r="AI85" s="633" t="n">
        <v>0</v>
      </c>
      <c r="AJ85" s="633" t="n">
        <v>0</v>
      </c>
      <c r="AK85" s="633" t="n">
        <v>0</v>
      </c>
      <c r="AL85" s="633" t="n">
        <v>0</v>
      </c>
      <c r="AM85" s="633" t="n">
        <v>0</v>
      </c>
      <c r="AN85" s="633" t="n">
        <v>0</v>
      </c>
      <c r="AO85" s="630"/>
      <c r="AP85" s="630"/>
      <c r="AQ85" s="630"/>
      <c r="AR85" s="630"/>
      <c r="AS85" s="630"/>
      <c r="AT85" s="630"/>
      <c r="AU85" s="630"/>
      <c r="AV85" s="630"/>
      <c r="AW85" s="630"/>
      <c r="AX85" s="630"/>
      <c r="AY85" s="630"/>
      <c r="AZ85" s="630"/>
      <c r="BA85" s="630"/>
      <c r="BB85" s="630"/>
      <c r="BC85" s="630"/>
      <c r="BD85" s="630"/>
      <c r="BE85" s="630"/>
      <c r="BF85" s="630"/>
      <c r="BG85" s="630"/>
      <c r="BH85" s="630"/>
      <c r="BI85" s="630"/>
      <c r="BJ85" s="630"/>
      <c r="BK85" s="630"/>
      <c r="BL85" s="630"/>
      <c r="BM85" s="630"/>
      <c r="BN85" s="630"/>
      <c r="BO85" s="630"/>
      <c r="BP85" s="630"/>
      <c r="BQ85" s="630"/>
      <c r="BR85" s="630"/>
      <c r="BS85" s="630"/>
      <c r="BT85" s="630"/>
      <c r="BU85" s="630"/>
      <c r="BV85" s="630"/>
      <c r="BW85" s="630"/>
      <c r="BX85" s="630"/>
      <c r="BY85" s="630"/>
      <c r="BZ85" s="630"/>
      <c r="CA85" s="630"/>
      <c r="CB85" s="630"/>
      <c r="CC85" s="630"/>
      <c r="CD85" s="630"/>
      <c r="CE85" s="630"/>
      <c r="CF85" s="630"/>
      <c r="CG85" s="630"/>
      <c r="CH85" s="630"/>
      <c r="CI85" s="630"/>
      <c r="CJ85" s="630"/>
      <c r="CK85" s="630"/>
      <c r="CL85" s="630"/>
      <c r="CM85" s="630"/>
      <c r="CN85" s="630"/>
      <c r="CO85" s="630"/>
      <c r="CP85" s="630"/>
      <c r="CQ85" s="630"/>
      <c r="CR85" s="630"/>
      <c r="CS85" s="630"/>
      <c r="CT85" s="630"/>
      <c r="CU85" s="630"/>
      <c r="CV85" s="630"/>
      <c r="CW85" s="630"/>
      <c r="CX85" s="630"/>
      <c r="CY85" s="630"/>
      <c r="CZ85" s="630"/>
      <c r="DA85" s="630"/>
      <c r="DB85" s="630"/>
      <c r="DC85" s="630"/>
      <c r="DD85" s="630"/>
      <c r="DE85" s="630"/>
      <c r="DF85" s="630"/>
      <c r="DG85" s="630"/>
      <c r="DH85" s="630"/>
      <c r="DI85" s="630"/>
      <c r="DJ85" s="630"/>
      <c r="DK85" s="630"/>
      <c r="DL85" s="630"/>
      <c r="DM85" s="630"/>
      <c r="DN85" s="630"/>
      <c r="DO85" s="630"/>
      <c r="DP85" s="630"/>
      <c r="DQ85" s="630"/>
      <c r="DR85" s="630"/>
      <c r="DS85" s="630"/>
      <c r="DT85" s="630"/>
      <c r="DU85" s="630"/>
      <c r="DV85" s="630"/>
      <c r="DW85" s="630"/>
      <c r="DX85" s="630"/>
      <c r="DY85" s="630"/>
      <c r="DZ85" s="630"/>
      <c r="EA85" s="630"/>
      <c r="EB85" s="630"/>
      <c r="EC85" s="630"/>
      <c r="ED85" s="630"/>
      <c r="EE85" s="630"/>
      <c r="EF85" s="630"/>
      <c r="EG85" s="630"/>
      <c r="EH85" s="630"/>
      <c r="EI85" s="630"/>
      <c r="EJ85" s="630"/>
      <c r="EK85" s="630"/>
      <c r="EL85" s="630"/>
      <c r="EM85" s="630"/>
      <c r="EN85" s="630"/>
      <c r="EO85" s="630"/>
      <c r="EP85" s="630"/>
      <c r="EQ85" s="630"/>
      <c r="ER85" s="630"/>
      <c r="ES85" s="630"/>
      <c r="ET85" s="630"/>
      <c r="EU85" s="630"/>
      <c r="EV85" s="630"/>
      <c r="EW85" s="630"/>
      <c r="EX85" s="630"/>
      <c r="EY85" s="630"/>
      <c r="EZ85" s="630"/>
      <c r="FA85" s="630"/>
      <c r="FB85" s="630"/>
      <c r="FC85" s="630"/>
      <c r="FD85" s="630"/>
      <c r="FE85" s="630"/>
      <c r="FF85" s="630"/>
      <c r="FG85" s="630"/>
      <c r="FH85" s="630"/>
      <c r="FI85" s="630"/>
      <c r="FJ85" s="630"/>
      <c r="FK85" s="630"/>
      <c r="FL85" s="630"/>
      <c r="FM85" s="630"/>
      <c r="FN85" s="630"/>
      <c r="FO85" s="630"/>
      <c r="FP85" s="630"/>
      <c r="FQ85" s="630"/>
      <c r="FR85" s="630"/>
      <c r="FS85" s="630"/>
      <c r="FT85" s="630"/>
      <c r="FU85" s="630"/>
      <c r="FV85" s="630"/>
      <c r="FW85" s="630"/>
      <c r="FX85" s="630"/>
      <c r="FY85" s="630"/>
      <c r="FZ85" s="630"/>
      <c r="GA85" s="630"/>
      <c r="GB85" s="630"/>
      <c r="GC85" s="630"/>
      <c r="GD85" s="630"/>
      <c r="GE85" s="630"/>
      <c r="GF85" s="630"/>
      <c r="GG85" s="630"/>
      <c r="GH85" s="630"/>
      <c r="GI85" s="630"/>
      <c r="GJ85" s="630"/>
      <c r="GK85" s="630"/>
      <c r="GL85" s="630"/>
      <c r="GM85" s="630"/>
      <c r="GN85" s="630"/>
      <c r="GO85" s="630"/>
      <c r="GP85" s="630"/>
      <c r="GQ85" s="630"/>
      <c r="GR85" s="630"/>
      <c r="GS85" s="630"/>
      <c r="GT85" s="630"/>
      <c r="GU85" s="630"/>
      <c r="GV85" s="630"/>
      <c r="GW85" s="630"/>
      <c r="GX85" s="630"/>
      <c r="GY85" s="630"/>
      <c r="GZ85" s="630"/>
      <c r="HA85" s="630"/>
      <c r="HB85" s="630"/>
      <c r="HC85" s="630"/>
      <c r="HD85" s="630"/>
      <c r="HE85" s="630"/>
      <c r="HF85" s="630"/>
      <c r="HG85" s="630"/>
      <c r="HH85" s="630"/>
      <c r="HI85" s="630"/>
      <c r="HJ85" s="630"/>
      <c r="HK85" s="630"/>
      <c r="HL85" s="630"/>
      <c r="HM85" s="630"/>
      <c r="HN85" s="630"/>
      <c r="HO85" s="630"/>
      <c r="HP85" s="630"/>
      <c r="HQ85" s="630"/>
      <c r="HR85" s="630"/>
      <c r="HS85" s="630"/>
      <c r="HT85" s="630"/>
      <c r="HU85" s="630"/>
      <c r="HV85" s="630"/>
      <c r="HW85" s="630"/>
      <c r="HX85" s="630"/>
      <c r="HY85" s="630"/>
      <c r="HZ85" s="630"/>
      <c r="IA85" s="630"/>
      <c r="IB85" s="630"/>
      <c r="IC85" s="630"/>
      <c r="ID85" s="630"/>
      <c r="IE85" s="630"/>
      <c r="IF85" s="630"/>
      <c r="IG85" s="630"/>
      <c r="IH85" s="630"/>
      <c r="II85" s="630"/>
      <c r="IJ85" s="630"/>
      <c r="IK85" s="630"/>
      <c r="IL85" s="630"/>
      <c r="IM85" s="630"/>
      <c r="IN85" s="630"/>
      <c r="IO85" s="630"/>
      <c r="IP85" s="630"/>
      <c r="IQ85" s="630"/>
      <c r="IR85" s="630"/>
      <c r="IS85" s="630"/>
      <c r="IT85" s="630"/>
      <c r="IU85" s="630"/>
      <c r="IV85" s="630"/>
      <c r="IW85" s="630"/>
      <c r="IX85" s="630"/>
      <c r="IY85" s="630"/>
      <c r="IZ85" s="630"/>
      <c r="JA85" s="630"/>
      <c r="JB85" s="630"/>
      <c r="JC85" s="630"/>
      <c r="JD85" s="630"/>
      <c r="JE85" s="630"/>
      <c r="JF85" s="630"/>
      <c r="JG85" s="630"/>
      <c r="JH85" s="630"/>
      <c r="JI85" s="630"/>
      <c r="JJ85" s="630"/>
      <c r="JK85" s="630"/>
      <c r="JL85" s="630"/>
      <c r="JM85" s="630"/>
      <c r="JN85" s="630"/>
      <c r="JO85" s="630"/>
      <c r="JP85" s="630"/>
      <c r="JQ85" s="630"/>
      <c r="JR85" s="630"/>
      <c r="JS85" s="630"/>
      <c r="JT85" s="630"/>
      <c r="JU85" s="630"/>
      <c r="JV85" s="630"/>
      <c r="JW85" s="630"/>
      <c r="JX85" s="630"/>
      <c r="JY85" s="630"/>
      <c r="JZ85" s="630"/>
      <c r="KA85" s="630"/>
      <c r="KB85" s="630"/>
      <c r="KC85" s="630"/>
      <c r="KD85" s="630"/>
      <c r="KE85" s="630"/>
      <c r="KF85" s="630"/>
      <c r="KG85" s="630"/>
      <c r="KH85" s="630"/>
      <c r="KI85" s="630"/>
      <c r="KJ85" s="630"/>
      <c r="KK85" s="630"/>
      <c r="KL85" s="630"/>
      <c r="KM85" s="630"/>
      <c r="KN85" s="630"/>
      <c r="KO85" s="630"/>
      <c r="KP85" s="630"/>
      <c r="KQ85" s="630"/>
      <c r="KR85" s="630"/>
      <c r="KS85" s="630"/>
      <c r="KT85" s="630"/>
      <c r="KU85" s="630"/>
      <c r="KV85" s="630"/>
      <c r="KW85" s="630"/>
      <c r="KX85" s="630"/>
      <c r="KY85" s="630"/>
      <c r="KZ85" s="630"/>
      <c r="LA85" s="630"/>
      <c r="LB85" s="630"/>
      <c r="LC85" s="630"/>
      <c r="LD85" s="630"/>
      <c r="LE85" s="630"/>
      <c r="LF85" s="630"/>
      <c r="LG85" s="630"/>
      <c r="LH85" s="630"/>
      <c r="LI85" s="630"/>
      <c r="LJ85" s="630"/>
      <c r="LK85" s="630"/>
      <c r="LL85" s="630"/>
      <c r="LM85" s="630"/>
      <c r="LN85" s="630"/>
      <c r="LO85" s="630"/>
      <c r="LP85" s="630"/>
      <c r="LQ85" s="630"/>
      <c r="LR85" s="630"/>
      <c r="LS85" s="630"/>
      <c r="LT85" s="630"/>
      <c r="LU85" s="630"/>
      <c r="LV85" s="630"/>
      <c r="LW85" s="630"/>
      <c r="LX85" s="630"/>
      <c r="LY85" s="630"/>
      <c r="LZ85" s="630"/>
      <c r="MA85" s="630"/>
      <c r="MB85" s="630"/>
      <c r="MC85" s="630"/>
      <c r="MD85" s="630"/>
      <c r="ME85" s="630"/>
      <c r="MF85" s="630"/>
      <c r="MG85" s="630"/>
      <c r="MH85" s="630"/>
      <c r="MI85" s="630"/>
      <c r="MJ85" s="630"/>
      <c r="MK85" s="630"/>
      <c r="ML85" s="630"/>
      <c r="MM85" s="630"/>
      <c r="MN85" s="630"/>
      <c r="MO85" s="630"/>
      <c r="MP85" s="630"/>
      <c r="MQ85" s="630"/>
      <c r="MR85" s="630"/>
      <c r="MS85" s="630"/>
      <c r="MT85" s="630"/>
      <c r="MU85" s="630"/>
      <c r="MV85" s="630"/>
      <c r="MW85" s="630"/>
      <c r="MX85" s="630"/>
      <c r="MY85" s="630"/>
      <c r="MZ85" s="630"/>
      <c r="NA85" s="630"/>
      <c r="NB85" s="630"/>
      <c r="NC85" s="630"/>
      <c r="ND85" s="630"/>
      <c r="NE85" s="630"/>
      <c r="NF85" s="630"/>
      <c r="NG85" s="630"/>
      <c r="NH85" s="630"/>
      <c r="NI85" s="630"/>
      <c r="NJ85" s="630"/>
      <c r="NK85" s="630"/>
      <c r="NL85" s="630"/>
      <c r="NM85" s="630"/>
      <c r="NN85" s="630"/>
      <c r="NO85" s="630"/>
      <c r="NP85" s="630"/>
      <c r="NQ85" s="630"/>
      <c r="NR85" s="630"/>
      <c r="NS85" s="630"/>
      <c r="NT85" s="630"/>
      <c r="NU85" s="630"/>
      <c r="NV85" s="630"/>
      <c r="NW85" s="630"/>
      <c r="NX85" s="630"/>
      <c r="NY85" s="630"/>
      <c r="NZ85" s="630"/>
      <c r="OA85" s="630"/>
      <c r="OB85" s="630"/>
      <c r="OC85" s="630"/>
      <c r="OD85" s="630"/>
      <c r="OE85" s="630"/>
      <c r="OF85" s="630"/>
      <c r="OG85" s="630"/>
      <c r="OH85" s="630"/>
      <c r="OI85" s="630"/>
      <c r="OJ85" s="630"/>
      <c r="OK85" s="630"/>
      <c r="OL85" s="630"/>
      <c r="OM85" s="630"/>
      <c r="ON85" s="630"/>
      <c r="OO85" s="630"/>
      <c r="OP85" s="630"/>
      <c r="OQ85" s="630"/>
      <c r="OR85" s="630"/>
      <c r="OS85" s="630"/>
      <c r="OT85" s="630"/>
      <c r="OU85" s="630"/>
      <c r="OV85" s="630"/>
      <c r="OW85" s="630"/>
      <c r="OX85" s="630"/>
      <c r="OY85" s="630"/>
      <c r="OZ85" s="630"/>
      <c r="PA85" s="630"/>
      <c r="PB85" s="630"/>
      <c r="PC85" s="630"/>
      <c r="PD85" s="630"/>
      <c r="PE85" s="630"/>
      <c r="PF85" s="630"/>
      <c r="PG85" s="630"/>
      <c r="PH85" s="630"/>
      <c r="PI85" s="630"/>
      <c r="PJ85" s="630"/>
      <c r="PK85" s="630"/>
      <c r="PL85" s="630"/>
      <c r="PM85" s="630"/>
      <c r="PN85" s="630"/>
      <c r="PO85" s="630"/>
      <c r="PP85" s="630"/>
      <c r="PQ85" s="630"/>
      <c r="PR85" s="630"/>
      <c r="PS85" s="630"/>
      <c r="PT85" s="630"/>
      <c r="PU85" s="630"/>
      <c r="PV85" s="630"/>
      <c r="PW85" s="630"/>
      <c r="PX85" s="630"/>
      <c r="PY85" s="630"/>
      <c r="PZ85" s="630"/>
      <c r="QA85" s="630"/>
      <c r="QB85" s="630"/>
      <c r="QC85" s="630"/>
      <c r="QD85" s="630"/>
      <c r="QE85" s="630"/>
      <c r="QF85" s="630"/>
      <c r="QG85" s="630"/>
      <c r="QH85" s="630"/>
      <c r="QI85" s="630"/>
      <c r="QJ85" s="630"/>
      <c r="QK85" s="630"/>
      <c r="QL85" s="630"/>
      <c r="QM85" s="630"/>
      <c r="QN85" s="630"/>
      <c r="QO85" s="630"/>
      <c r="QP85" s="630"/>
      <c r="QQ85" s="630"/>
      <c r="QR85" s="630"/>
      <c r="QS85" s="630"/>
      <c r="QT85" s="630"/>
      <c r="QU85" s="630"/>
      <c r="QV85" s="630"/>
      <c r="QW85" s="630"/>
      <c r="QX85" s="630"/>
      <c r="QY85" s="630"/>
      <c r="QZ85" s="630"/>
      <c r="RA85" s="630"/>
      <c r="RB85" s="630"/>
      <c r="RC85" s="630"/>
      <c r="RD85" s="630"/>
      <c r="RE85" s="630"/>
      <c r="RF85" s="630"/>
      <c r="RG85" s="630"/>
      <c r="RH85" s="630"/>
      <c r="RI85" s="630"/>
      <c r="RJ85" s="630"/>
      <c r="RK85" s="630"/>
      <c r="RL85" s="630"/>
      <c r="RM85" s="630"/>
      <c r="RN85" s="630"/>
      <c r="RO85" s="630"/>
      <c r="RP85" s="630"/>
      <c r="RQ85" s="630"/>
      <c r="RR85" s="630"/>
      <c r="RS85" s="630"/>
      <c r="RT85" s="630"/>
      <c r="RU85" s="630"/>
      <c r="RV85" s="630"/>
      <c r="RW85" s="630"/>
      <c r="RX85" s="630"/>
      <c r="RY85" s="630"/>
      <c r="RZ85" s="630"/>
      <c r="SA85" s="630"/>
      <c r="SB85" s="630"/>
      <c r="SC85" s="630"/>
      <c r="SD85" s="630"/>
      <c r="SE85" s="630"/>
      <c r="SF85" s="630"/>
      <c r="SG85" s="630"/>
      <c r="SH85" s="630"/>
      <c r="SI85" s="630"/>
      <c r="SJ85" s="630"/>
      <c r="SK85" s="630"/>
      <c r="SL85" s="630"/>
      <c r="SM85" s="630"/>
      <c r="SN85" s="630"/>
      <c r="SO85" s="630"/>
      <c r="SP85" s="630"/>
      <c r="SQ85" s="630"/>
      <c r="SR85" s="630"/>
      <c r="SS85" s="630"/>
      <c r="ST85" s="630"/>
      <c r="SU85" s="630"/>
      <c r="SV85" s="630"/>
      <c r="SW85" s="630"/>
      <c r="SX85" s="630"/>
      <c r="SY85" s="630"/>
      <c r="SZ85" s="630"/>
      <c r="TA85" s="630"/>
      <c r="TB85" s="630"/>
      <c r="TC85" s="630"/>
      <c r="TD85" s="630"/>
      <c r="TE85" s="630"/>
      <c r="TF85" s="630"/>
      <c r="TG85" s="630"/>
      <c r="TH85" s="630"/>
      <c r="TI85" s="630"/>
      <c r="TJ85" s="630"/>
      <c r="TK85" s="630"/>
      <c r="TL85" s="630"/>
      <c r="TM85" s="630"/>
      <c r="TN85" s="630"/>
      <c r="TO85" s="630"/>
      <c r="TP85" s="630"/>
      <c r="TQ85" s="630"/>
      <c r="TR85" s="630"/>
      <c r="TS85" s="630"/>
      <c r="TT85" s="630"/>
      <c r="TU85" s="630"/>
      <c r="TV85" s="630"/>
      <c r="TW85" s="630"/>
      <c r="TX85" s="630"/>
      <c r="TY85" s="630"/>
      <c r="TZ85" s="630"/>
      <c r="UA85" s="630"/>
      <c r="UB85" s="630"/>
      <c r="UC85" s="630"/>
      <c r="UD85" s="630"/>
      <c r="UE85" s="630"/>
      <c r="UF85" s="630"/>
      <c r="UG85" s="630"/>
      <c r="UH85" s="630"/>
      <c r="UI85" s="630"/>
      <c r="UJ85" s="630"/>
      <c r="UK85" s="630"/>
      <c r="UL85" s="630"/>
      <c r="UM85" s="630"/>
      <c r="UN85" s="630"/>
      <c r="UO85" s="630"/>
      <c r="UP85" s="630"/>
      <c r="UQ85" s="630"/>
      <c r="UR85" s="630"/>
      <c r="US85" s="630"/>
      <c r="UT85" s="630"/>
      <c r="UU85" s="630"/>
      <c r="UV85" s="630"/>
      <c r="UW85" s="630"/>
      <c r="UX85" s="630"/>
      <c r="UY85" s="630"/>
      <c r="UZ85" s="630"/>
      <c r="VA85" s="630"/>
      <c r="VB85" s="630"/>
      <c r="VC85" s="630"/>
      <c r="VD85" s="630"/>
      <c r="VE85" s="630"/>
      <c r="VF85" s="630"/>
      <c r="VG85" s="630"/>
      <c r="VH85" s="630"/>
      <c r="VI85" s="630"/>
      <c r="VJ85" s="630"/>
      <c r="VK85" s="630"/>
      <c r="VL85" s="630"/>
      <c r="VM85" s="630"/>
      <c r="VN85" s="630"/>
      <c r="VO85" s="630"/>
      <c r="VP85" s="630"/>
      <c r="VQ85" s="630"/>
      <c r="VR85" s="630"/>
      <c r="VS85" s="630"/>
      <c r="VT85" s="630"/>
      <c r="VU85" s="630"/>
      <c r="VV85" s="630"/>
      <c r="VW85" s="630"/>
      <c r="VX85" s="630"/>
      <c r="VY85" s="630"/>
      <c r="VZ85" s="630"/>
      <c r="WA85" s="630"/>
      <c r="WB85" s="630"/>
      <c r="WC85" s="630"/>
      <c r="WD85" s="630"/>
      <c r="WE85" s="630"/>
      <c r="WF85" s="630"/>
      <c r="WG85" s="630"/>
      <c r="WH85" s="630"/>
      <c r="WI85" s="630"/>
      <c r="WJ85" s="630"/>
      <c r="WK85" s="630"/>
      <c r="WL85" s="630"/>
      <c r="WM85" s="630"/>
      <c r="WN85" s="630"/>
      <c r="WO85" s="630"/>
      <c r="WP85" s="630"/>
      <c r="WQ85" s="630"/>
      <c r="WR85" s="630"/>
      <c r="WS85" s="630"/>
      <c r="WT85" s="630"/>
      <c r="WU85" s="630"/>
      <c r="WV85" s="630"/>
      <c r="WW85" s="630"/>
      <c r="WX85" s="630"/>
      <c r="WY85" s="630"/>
      <c r="WZ85" s="630"/>
      <c r="XA85" s="630"/>
      <c r="XB85" s="630"/>
      <c r="XC85" s="630"/>
      <c r="XD85" s="630"/>
      <c r="XE85" s="630"/>
      <c r="XF85" s="630"/>
      <c r="XG85" s="630"/>
      <c r="XH85" s="630"/>
      <c r="XI85" s="630"/>
      <c r="XJ85" s="630"/>
      <c r="XK85" s="630"/>
      <c r="XL85" s="630"/>
      <c r="XM85" s="630"/>
      <c r="XN85" s="630"/>
      <c r="XO85" s="630"/>
      <c r="XP85" s="630"/>
      <c r="XQ85" s="630"/>
      <c r="XR85" s="630"/>
      <c r="XS85" s="630"/>
      <c r="XT85" s="630"/>
      <c r="XU85" s="630"/>
      <c r="XV85" s="630"/>
      <c r="XW85" s="630"/>
      <c r="XX85" s="630"/>
      <c r="XY85" s="630"/>
      <c r="XZ85" s="630"/>
      <c r="YA85" s="630"/>
      <c r="YB85" s="630"/>
      <c r="YC85" s="630"/>
      <c r="YD85" s="630"/>
      <c r="YE85" s="630"/>
      <c r="YF85" s="630"/>
      <c r="YG85" s="630"/>
      <c r="YH85" s="630"/>
      <c r="YI85" s="630"/>
      <c r="YJ85" s="630"/>
      <c r="YK85" s="630"/>
      <c r="YL85" s="630"/>
      <c r="YM85" s="630"/>
      <c r="YN85" s="630"/>
      <c r="YO85" s="630"/>
      <c r="YP85" s="630"/>
      <c r="YQ85" s="630"/>
      <c r="YR85" s="630"/>
      <c r="YS85" s="630"/>
      <c r="YT85" s="630"/>
      <c r="YU85" s="630"/>
      <c r="YV85" s="630"/>
      <c r="YW85" s="630"/>
      <c r="YX85" s="630"/>
      <c r="YY85" s="630"/>
      <c r="YZ85" s="630"/>
      <c r="ZA85" s="630"/>
      <c r="ZB85" s="630"/>
      <c r="ZC85" s="630"/>
      <c r="ZD85" s="630"/>
      <c r="ZE85" s="630"/>
      <c r="ZF85" s="630"/>
      <c r="ZG85" s="630"/>
      <c r="ZH85" s="630"/>
      <c r="ZI85" s="630"/>
      <c r="ZJ85" s="630"/>
      <c r="ZK85" s="630"/>
      <c r="ZL85" s="630"/>
      <c r="ZM85" s="630"/>
      <c r="ZN85" s="630"/>
      <c r="ZO85" s="630"/>
      <c r="ZP85" s="630"/>
      <c r="ZQ85" s="630"/>
      <c r="ZR85" s="630"/>
      <c r="ZS85" s="630"/>
      <c r="ZT85" s="630"/>
      <c r="ZU85" s="630"/>
      <c r="ZV85" s="630"/>
      <c r="ZW85" s="630"/>
      <c r="ZX85" s="630"/>
      <c r="ZY85" s="630"/>
      <c r="ZZ85" s="630"/>
      <c r="AAA85" s="630"/>
      <c r="AAB85" s="630"/>
      <c r="AAC85" s="630"/>
      <c r="AAD85" s="630"/>
      <c r="AAE85" s="630"/>
      <c r="AAF85" s="630"/>
      <c r="AAG85" s="630"/>
      <c r="AAH85" s="630"/>
      <c r="AAI85" s="630"/>
      <c r="AAJ85" s="630"/>
      <c r="AAK85" s="630"/>
      <c r="AAL85" s="630"/>
      <c r="AAM85" s="630"/>
      <c r="AAN85" s="630"/>
      <c r="AAO85" s="630"/>
      <c r="AAP85" s="630"/>
      <c r="AAQ85" s="630"/>
      <c r="AAR85" s="630"/>
      <c r="AAS85" s="630"/>
      <c r="AAT85" s="630"/>
      <c r="AAU85" s="630"/>
      <c r="AAV85" s="630"/>
      <c r="AAW85" s="630"/>
      <c r="AAX85" s="630"/>
      <c r="AAY85" s="630"/>
      <c r="AAZ85" s="630"/>
      <c r="ABA85" s="630"/>
      <c r="ABB85" s="630"/>
      <c r="ABC85" s="630"/>
      <c r="ABD85" s="630"/>
      <c r="ABE85" s="630"/>
      <c r="ABF85" s="630"/>
      <c r="ABG85" s="630"/>
      <c r="ABH85" s="630"/>
      <c r="ABI85" s="630"/>
      <c r="ABJ85" s="630"/>
      <c r="ABK85" s="630"/>
      <c r="ABL85" s="630"/>
      <c r="ABM85" s="630"/>
      <c r="ABN85" s="630"/>
      <c r="ABO85" s="630"/>
      <c r="ABP85" s="630"/>
      <c r="ABQ85" s="630"/>
      <c r="ABR85" s="630"/>
      <c r="ABS85" s="630"/>
      <c r="ABT85" s="630"/>
      <c r="ABU85" s="630"/>
      <c r="ABV85" s="630"/>
      <c r="ABW85" s="630"/>
      <c r="ABX85" s="630"/>
      <c r="ABY85" s="630"/>
      <c r="ABZ85" s="630"/>
      <c r="ACA85" s="630"/>
      <c r="ACB85" s="630"/>
      <c r="ACC85" s="630"/>
      <c r="ACD85" s="630"/>
      <c r="ACE85" s="630"/>
      <c r="ACF85" s="630"/>
      <c r="ACG85" s="630"/>
      <c r="ACH85" s="630"/>
      <c r="ACI85" s="630"/>
      <c r="ACJ85" s="630"/>
      <c r="ACK85" s="630"/>
      <c r="ACL85" s="630"/>
      <c r="ACM85" s="630"/>
      <c r="ACN85" s="630"/>
      <c r="ACO85" s="630"/>
      <c r="ACP85" s="630"/>
      <c r="ACQ85" s="630"/>
      <c r="ACR85" s="630"/>
      <c r="ACS85" s="630"/>
      <c r="ACT85" s="630"/>
      <c r="ACU85" s="630"/>
      <c r="ACV85" s="630"/>
      <c r="ACW85" s="630"/>
      <c r="ACX85" s="630"/>
      <c r="ACY85" s="630"/>
      <c r="ACZ85" s="630"/>
      <c r="ADA85" s="630"/>
      <c r="ADB85" s="630"/>
      <c r="ADC85" s="630"/>
      <c r="ADD85" s="630"/>
      <c r="ADE85" s="630"/>
      <c r="ADF85" s="630"/>
      <c r="ADG85" s="630"/>
      <c r="ADH85" s="630"/>
      <c r="ADI85" s="630"/>
      <c r="ADJ85" s="630"/>
      <c r="ADK85" s="630"/>
      <c r="ADL85" s="630"/>
      <c r="ADM85" s="630"/>
      <c r="ADN85" s="630"/>
      <c r="ADO85" s="630"/>
      <c r="ADP85" s="630"/>
      <c r="ADQ85" s="630"/>
      <c r="ADR85" s="630"/>
      <c r="ADS85" s="630"/>
      <c r="ADT85" s="630"/>
      <c r="ADU85" s="630"/>
      <c r="ADV85" s="630"/>
      <c r="ADW85" s="630"/>
      <c r="ADX85" s="630"/>
      <c r="ADY85" s="630"/>
      <c r="ADZ85" s="630"/>
      <c r="AEA85" s="630"/>
      <c r="AEB85" s="630"/>
      <c r="AEC85" s="630"/>
      <c r="AED85" s="630"/>
      <c r="AEE85" s="630"/>
      <c r="AEF85" s="630"/>
      <c r="AEG85" s="630"/>
      <c r="AEH85" s="630"/>
      <c r="AEI85" s="630"/>
      <c r="AEJ85" s="630"/>
      <c r="AEK85" s="630"/>
      <c r="AEL85" s="630"/>
      <c r="AEM85" s="630"/>
      <c r="AEN85" s="630"/>
      <c r="AEO85" s="630"/>
      <c r="AEP85" s="630"/>
      <c r="AEQ85" s="630"/>
      <c r="AER85" s="630"/>
      <c r="AES85" s="630"/>
      <c r="AET85" s="630"/>
      <c r="AEU85" s="630"/>
      <c r="AEV85" s="630"/>
      <c r="AEW85" s="630"/>
      <c r="AEX85" s="630"/>
      <c r="AEY85" s="630"/>
      <c r="AEZ85" s="630"/>
      <c r="AFA85" s="630"/>
      <c r="AFB85" s="630"/>
      <c r="AFC85" s="630"/>
      <c r="AFD85" s="630"/>
      <c r="AFE85" s="630"/>
      <c r="AFF85" s="630"/>
      <c r="AFG85" s="630"/>
      <c r="AFH85" s="630"/>
      <c r="AFI85" s="630"/>
      <c r="AFJ85" s="630"/>
      <c r="AFK85" s="630"/>
      <c r="AFL85" s="630"/>
      <c r="AFM85" s="630"/>
      <c r="AFN85" s="630"/>
      <c r="AFO85" s="630"/>
      <c r="AFP85" s="630"/>
      <c r="AFQ85" s="630"/>
      <c r="AFR85" s="630"/>
      <c r="AFS85" s="630"/>
      <c r="AFT85" s="630"/>
      <c r="AFU85" s="630"/>
      <c r="AFV85" s="630"/>
      <c r="AFW85" s="630"/>
      <c r="AFX85" s="630"/>
      <c r="AFY85" s="630"/>
      <c r="AFZ85" s="630"/>
      <c r="AGA85" s="630"/>
      <c r="AGB85" s="630"/>
      <c r="AGC85" s="630"/>
      <c r="AGD85" s="630"/>
      <c r="AGE85" s="630"/>
      <c r="AGF85" s="630"/>
      <c r="AGG85" s="630"/>
      <c r="AGH85" s="630"/>
      <c r="AGI85" s="630"/>
      <c r="AGJ85" s="630"/>
      <c r="AGK85" s="630"/>
      <c r="AGL85" s="630"/>
      <c r="AGM85" s="630"/>
      <c r="AGN85" s="630"/>
      <c r="AGO85" s="630"/>
      <c r="AGP85" s="630"/>
      <c r="AGQ85" s="630"/>
      <c r="AGR85" s="630"/>
      <c r="AGS85" s="630"/>
      <c r="AGT85" s="630"/>
      <c r="AGU85" s="630"/>
      <c r="AGV85" s="630"/>
      <c r="AGW85" s="630"/>
      <c r="AGX85" s="630"/>
      <c r="AGY85" s="630"/>
      <c r="AGZ85" s="630"/>
      <c r="AHA85" s="630"/>
      <c r="AHB85" s="630"/>
      <c r="AHC85" s="630"/>
      <c r="AHD85" s="630"/>
      <c r="AHE85" s="630"/>
      <c r="AHF85" s="630"/>
      <c r="AHG85" s="630"/>
      <c r="AHH85" s="630"/>
      <c r="AHI85" s="630"/>
      <c r="AHJ85" s="630"/>
      <c r="AHK85" s="630"/>
      <c r="AHL85" s="630"/>
      <c r="AHM85" s="630"/>
      <c r="AHN85" s="630"/>
      <c r="AHO85" s="630"/>
      <c r="AHP85" s="630"/>
      <c r="AHQ85" s="630"/>
      <c r="AHR85" s="630"/>
      <c r="AHS85" s="630"/>
      <c r="AHT85" s="630"/>
      <c r="AHU85" s="630"/>
      <c r="AHV85" s="630"/>
      <c r="AHW85" s="630"/>
      <c r="AHX85" s="630"/>
      <c r="AHY85" s="630"/>
      <c r="AHZ85" s="630"/>
      <c r="AIA85" s="630"/>
      <c r="AIB85" s="630"/>
      <c r="AIC85" s="630"/>
      <c r="AID85" s="630"/>
      <c r="AIE85" s="630"/>
      <c r="AIF85" s="630"/>
      <c r="AIG85" s="630"/>
      <c r="AIH85" s="630"/>
      <c r="AII85" s="630"/>
      <c r="AIJ85" s="630"/>
      <c r="AIK85" s="630"/>
      <c r="AIL85" s="630"/>
      <c r="AIM85" s="630"/>
      <c r="AIN85" s="630"/>
      <c r="AIO85" s="630"/>
      <c r="AIP85" s="630"/>
      <c r="AIQ85" s="630"/>
      <c r="AIR85" s="630"/>
      <c r="AIS85" s="630"/>
      <c r="AIT85" s="630"/>
      <c r="AIU85" s="630"/>
      <c r="AIV85" s="630"/>
      <c r="AIW85" s="630"/>
      <c r="AIX85" s="630"/>
      <c r="AIY85" s="630"/>
      <c r="AIZ85" s="630"/>
      <c r="AJA85" s="630"/>
      <c r="AJB85" s="630"/>
      <c r="AJC85" s="630"/>
      <c r="AJD85" s="630"/>
      <c r="AJE85" s="630"/>
      <c r="AJF85" s="630"/>
      <c r="AJG85" s="630"/>
      <c r="AJH85" s="630"/>
      <c r="AJI85" s="630"/>
      <c r="AJJ85" s="630"/>
      <c r="AJK85" s="630"/>
      <c r="AJL85" s="630"/>
      <c r="AJM85" s="630"/>
      <c r="AJN85" s="630"/>
      <c r="AJO85" s="630"/>
      <c r="AJP85" s="630"/>
      <c r="AJQ85" s="630"/>
      <c r="AJR85" s="630"/>
      <c r="AJS85" s="630"/>
      <c r="AJT85" s="630"/>
      <c r="AJU85" s="630"/>
      <c r="AJV85" s="630"/>
      <c r="AJW85" s="630"/>
      <c r="AJX85" s="630"/>
      <c r="AJY85" s="630"/>
      <c r="AJZ85" s="630"/>
      <c r="AKA85" s="630"/>
      <c r="AKB85" s="630"/>
      <c r="AKC85" s="630"/>
      <c r="AKD85" s="630"/>
      <c r="AKE85" s="630"/>
      <c r="AKF85" s="630"/>
      <c r="AKG85" s="630"/>
      <c r="AKH85" s="630"/>
      <c r="AKI85" s="630"/>
      <c r="AKJ85" s="630"/>
      <c r="AKK85" s="630"/>
      <c r="AKL85" s="630"/>
      <c r="AKM85" s="630"/>
      <c r="AKN85" s="630"/>
      <c r="AKO85" s="630"/>
      <c r="AKP85" s="630"/>
      <c r="AKQ85" s="630"/>
      <c r="AKR85" s="630"/>
      <c r="AKS85" s="630"/>
      <c r="AKT85" s="630"/>
      <c r="AKU85" s="630"/>
      <c r="AKV85" s="630"/>
      <c r="AKW85" s="630"/>
      <c r="AKX85" s="630"/>
      <c r="AKY85" s="630"/>
      <c r="AKZ85" s="630"/>
      <c r="ALA85" s="630"/>
      <c r="ALB85" s="630"/>
      <c r="ALC85" s="630"/>
      <c r="ALD85" s="630"/>
      <c r="ALE85" s="630"/>
      <c r="ALF85" s="630"/>
      <c r="ALG85" s="630"/>
      <c r="ALH85" s="630"/>
      <c r="ALI85" s="630"/>
      <c r="ALJ85" s="630"/>
      <c r="ALK85" s="630"/>
      <c r="ALL85" s="630"/>
      <c r="ALM85" s="630"/>
      <c r="ALN85" s="630"/>
      <c r="ALO85" s="630"/>
    </row>
    <row r="86" s="634" customFormat="true" ht="15.75" hidden="true" customHeight="false" outlineLevel="0" collapsed="false">
      <c r="A86" s="630"/>
      <c r="B86" s="635"/>
      <c r="C86" s="632"/>
      <c r="D86" s="632"/>
      <c r="E86" s="632"/>
      <c r="F86" s="633" t="n">
        <v>0</v>
      </c>
      <c r="G86" s="633" t="n">
        <v>0</v>
      </c>
      <c r="H86" s="633" t="n">
        <v>0</v>
      </c>
      <c r="I86" s="633" t="n">
        <v>0</v>
      </c>
      <c r="J86" s="632"/>
      <c r="K86" s="632"/>
      <c r="L86" s="632"/>
      <c r="M86" s="632"/>
      <c r="N86" s="633" t="n">
        <v>0</v>
      </c>
      <c r="O86" s="633" t="n">
        <v>0</v>
      </c>
      <c r="P86" s="633" t="n">
        <v>0</v>
      </c>
      <c r="Q86" s="633" t="n">
        <v>0</v>
      </c>
      <c r="R86" s="632"/>
      <c r="S86" s="632"/>
      <c r="T86" s="632"/>
      <c r="U86" s="633" t="n">
        <v>0</v>
      </c>
      <c r="V86" s="633" t="n">
        <v>0</v>
      </c>
      <c r="W86" s="633" t="n">
        <v>0</v>
      </c>
      <c r="X86" s="633" t="n">
        <v>0</v>
      </c>
      <c r="Y86" s="633" t="n">
        <v>0</v>
      </c>
      <c r="Z86" s="633" t="n">
        <v>0</v>
      </c>
      <c r="AA86" s="633" t="n">
        <v>0</v>
      </c>
      <c r="AB86" s="633" t="n">
        <v>0</v>
      </c>
      <c r="AC86" s="633" t="n">
        <v>0</v>
      </c>
      <c r="AD86" s="633" t="n">
        <v>0</v>
      </c>
      <c r="AE86" s="633" t="n">
        <v>0</v>
      </c>
      <c r="AF86" s="633" t="n">
        <v>0</v>
      </c>
      <c r="AG86" s="633" t="n">
        <v>0</v>
      </c>
      <c r="AH86" s="633" t="n">
        <v>0</v>
      </c>
      <c r="AI86" s="633" t="n">
        <v>0</v>
      </c>
      <c r="AJ86" s="633" t="n">
        <v>0</v>
      </c>
      <c r="AK86" s="633" t="n">
        <v>0</v>
      </c>
      <c r="AL86" s="633" t="n">
        <v>0</v>
      </c>
      <c r="AM86" s="633" t="n">
        <v>0</v>
      </c>
      <c r="AN86" s="633" t="n">
        <v>0</v>
      </c>
      <c r="AO86" s="630"/>
      <c r="AP86" s="630"/>
      <c r="AQ86" s="630"/>
      <c r="AR86" s="630"/>
      <c r="AS86" s="630"/>
      <c r="AT86" s="630"/>
      <c r="AU86" s="630"/>
      <c r="AV86" s="630"/>
      <c r="AW86" s="630"/>
      <c r="AX86" s="630"/>
      <c r="AY86" s="630"/>
      <c r="AZ86" s="630"/>
      <c r="BA86" s="630"/>
      <c r="BB86" s="630"/>
      <c r="BC86" s="630"/>
      <c r="BD86" s="630"/>
      <c r="BE86" s="630"/>
      <c r="BF86" s="630"/>
      <c r="BG86" s="630"/>
      <c r="BH86" s="630"/>
      <c r="BI86" s="630"/>
      <c r="BJ86" s="630"/>
      <c r="BK86" s="630"/>
      <c r="BL86" s="630"/>
      <c r="BM86" s="630"/>
      <c r="BN86" s="630"/>
      <c r="BO86" s="630"/>
      <c r="BP86" s="630"/>
      <c r="BQ86" s="630"/>
      <c r="BR86" s="630"/>
      <c r="BS86" s="630"/>
      <c r="BT86" s="630"/>
      <c r="BU86" s="630"/>
      <c r="BV86" s="630"/>
      <c r="BW86" s="630"/>
      <c r="BX86" s="630"/>
      <c r="BY86" s="630"/>
      <c r="BZ86" s="630"/>
      <c r="CA86" s="630"/>
      <c r="CB86" s="630"/>
      <c r="CC86" s="630"/>
      <c r="CD86" s="630"/>
      <c r="CE86" s="630"/>
      <c r="CF86" s="630"/>
      <c r="CG86" s="630"/>
      <c r="CH86" s="630"/>
      <c r="CI86" s="630"/>
      <c r="CJ86" s="630"/>
      <c r="CK86" s="630"/>
      <c r="CL86" s="630"/>
      <c r="CM86" s="630"/>
      <c r="CN86" s="630"/>
      <c r="CO86" s="630"/>
      <c r="CP86" s="630"/>
      <c r="CQ86" s="630"/>
      <c r="CR86" s="630"/>
      <c r="CS86" s="630"/>
      <c r="CT86" s="630"/>
      <c r="CU86" s="630"/>
      <c r="CV86" s="630"/>
      <c r="CW86" s="630"/>
      <c r="CX86" s="630"/>
      <c r="CY86" s="630"/>
      <c r="CZ86" s="630"/>
      <c r="DA86" s="630"/>
      <c r="DB86" s="630"/>
      <c r="DC86" s="630"/>
      <c r="DD86" s="630"/>
      <c r="DE86" s="630"/>
      <c r="DF86" s="630"/>
      <c r="DG86" s="630"/>
      <c r="DH86" s="630"/>
      <c r="DI86" s="630"/>
      <c r="DJ86" s="630"/>
      <c r="DK86" s="630"/>
      <c r="DL86" s="630"/>
      <c r="DM86" s="630"/>
      <c r="DN86" s="630"/>
      <c r="DO86" s="630"/>
      <c r="DP86" s="630"/>
      <c r="DQ86" s="630"/>
      <c r="DR86" s="630"/>
      <c r="DS86" s="630"/>
      <c r="DT86" s="630"/>
      <c r="DU86" s="630"/>
      <c r="DV86" s="630"/>
      <c r="DW86" s="630"/>
      <c r="DX86" s="630"/>
      <c r="DY86" s="630"/>
      <c r="DZ86" s="630"/>
      <c r="EA86" s="630"/>
      <c r="EB86" s="630"/>
      <c r="EC86" s="630"/>
      <c r="ED86" s="630"/>
      <c r="EE86" s="630"/>
      <c r="EF86" s="630"/>
      <c r="EG86" s="630"/>
      <c r="EH86" s="630"/>
      <c r="EI86" s="630"/>
      <c r="EJ86" s="630"/>
      <c r="EK86" s="630"/>
      <c r="EL86" s="630"/>
      <c r="EM86" s="630"/>
      <c r="EN86" s="630"/>
      <c r="EO86" s="630"/>
      <c r="EP86" s="630"/>
      <c r="EQ86" s="630"/>
      <c r="ER86" s="630"/>
      <c r="ES86" s="630"/>
      <c r="ET86" s="630"/>
      <c r="EU86" s="630"/>
      <c r="EV86" s="630"/>
      <c r="EW86" s="630"/>
      <c r="EX86" s="630"/>
      <c r="EY86" s="630"/>
      <c r="EZ86" s="630"/>
      <c r="FA86" s="630"/>
      <c r="FB86" s="630"/>
      <c r="FC86" s="630"/>
      <c r="FD86" s="630"/>
      <c r="FE86" s="630"/>
      <c r="FF86" s="630"/>
      <c r="FG86" s="630"/>
      <c r="FH86" s="630"/>
      <c r="FI86" s="630"/>
      <c r="FJ86" s="630"/>
      <c r="FK86" s="630"/>
      <c r="FL86" s="630"/>
      <c r="FM86" s="630"/>
      <c r="FN86" s="630"/>
      <c r="FO86" s="630"/>
      <c r="FP86" s="630"/>
      <c r="FQ86" s="630"/>
      <c r="FR86" s="630"/>
      <c r="FS86" s="630"/>
      <c r="FT86" s="630"/>
      <c r="FU86" s="630"/>
      <c r="FV86" s="630"/>
      <c r="FW86" s="630"/>
      <c r="FX86" s="630"/>
      <c r="FY86" s="630"/>
      <c r="FZ86" s="630"/>
      <c r="GA86" s="630"/>
      <c r="GB86" s="630"/>
      <c r="GC86" s="630"/>
      <c r="GD86" s="630"/>
      <c r="GE86" s="630"/>
      <c r="GF86" s="630"/>
      <c r="GG86" s="630"/>
      <c r="GH86" s="630"/>
      <c r="GI86" s="630"/>
      <c r="GJ86" s="630"/>
      <c r="GK86" s="630"/>
      <c r="GL86" s="630"/>
      <c r="GM86" s="630"/>
      <c r="GN86" s="630"/>
      <c r="GO86" s="630"/>
      <c r="GP86" s="630"/>
      <c r="GQ86" s="630"/>
      <c r="GR86" s="630"/>
      <c r="GS86" s="630"/>
      <c r="GT86" s="630"/>
      <c r="GU86" s="630"/>
      <c r="GV86" s="630"/>
      <c r="GW86" s="630"/>
      <c r="GX86" s="630"/>
      <c r="GY86" s="630"/>
      <c r="GZ86" s="630"/>
      <c r="HA86" s="630"/>
      <c r="HB86" s="630"/>
      <c r="HC86" s="630"/>
      <c r="HD86" s="630"/>
      <c r="HE86" s="630"/>
      <c r="HF86" s="630"/>
      <c r="HG86" s="630"/>
      <c r="HH86" s="630"/>
      <c r="HI86" s="630"/>
      <c r="HJ86" s="630"/>
      <c r="HK86" s="630"/>
      <c r="HL86" s="630"/>
      <c r="HM86" s="630"/>
      <c r="HN86" s="630"/>
      <c r="HO86" s="630"/>
      <c r="HP86" s="630"/>
      <c r="HQ86" s="630"/>
      <c r="HR86" s="630"/>
      <c r="HS86" s="630"/>
      <c r="HT86" s="630"/>
      <c r="HU86" s="630"/>
      <c r="HV86" s="630"/>
      <c r="HW86" s="630"/>
      <c r="HX86" s="630"/>
      <c r="HY86" s="630"/>
      <c r="HZ86" s="630"/>
      <c r="IA86" s="630"/>
      <c r="IB86" s="630"/>
      <c r="IC86" s="630"/>
      <c r="ID86" s="630"/>
      <c r="IE86" s="630"/>
      <c r="IF86" s="630"/>
      <c r="IG86" s="630"/>
      <c r="IH86" s="630"/>
      <c r="II86" s="630"/>
      <c r="IJ86" s="630"/>
      <c r="IK86" s="630"/>
      <c r="IL86" s="630"/>
      <c r="IM86" s="630"/>
      <c r="IN86" s="630"/>
      <c r="IO86" s="630"/>
      <c r="IP86" s="630"/>
      <c r="IQ86" s="630"/>
      <c r="IR86" s="630"/>
      <c r="IS86" s="630"/>
      <c r="IT86" s="630"/>
      <c r="IU86" s="630"/>
      <c r="IV86" s="630"/>
      <c r="IW86" s="630"/>
      <c r="IX86" s="630"/>
      <c r="IY86" s="630"/>
      <c r="IZ86" s="630"/>
      <c r="JA86" s="630"/>
      <c r="JB86" s="630"/>
      <c r="JC86" s="630"/>
      <c r="JD86" s="630"/>
      <c r="JE86" s="630"/>
      <c r="JF86" s="630"/>
      <c r="JG86" s="630"/>
      <c r="JH86" s="630"/>
      <c r="JI86" s="630"/>
      <c r="JJ86" s="630"/>
      <c r="JK86" s="630"/>
      <c r="JL86" s="630"/>
      <c r="JM86" s="630"/>
      <c r="JN86" s="630"/>
      <c r="JO86" s="630"/>
      <c r="JP86" s="630"/>
      <c r="JQ86" s="630"/>
      <c r="JR86" s="630"/>
      <c r="JS86" s="630"/>
      <c r="JT86" s="630"/>
      <c r="JU86" s="630"/>
      <c r="JV86" s="630"/>
      <c r="JW86" s="630"/>
      <c r="JX86" s="630"/>
      <c r="JY86" s="630"/>
      <c r="JZ86" s="630"/>
      <c r="KA86" s="630"/>
      <c r="KB86" s="630"/>
      <c r="KC86" s="630"/>
      <c r="KD86" s="630"/>
      <c r="KE86" s="630"/>
      <c r="KF86" s="630"/>
      <c r="KG86" s="630"/>
      <c r="KH86" s="630"/>
      <c r="KI86" s="630"/>
      <c r="KJ86" s="630"/>
      <c r="KK86" s="630"/>
      <c r="KL86" s="630"/>
      <c r="KM86" s="630"/>
      <c r="KN86" s="630"/>
      <c r="KO86" s="630"/>
      <c r="KP86" s="630"/>
      <c r="KQ86" s="630"/>
      <c r="KR86" s="630"/>
      <c r="KS86" s="630"/>
      <c r="KT86" s="630"/>
      <c r="KU86" s="630"/>
      <c r="KV86" s="630"/>
      <c r="KW86" s="630"/>
      <c r="KX86" s="630"/>
      <c r="KY86" s="630"/>
      <c r="KZ86" s="630"/>
      <c r="LA86" s="630"/>
      <c r="LB86" s="630"/>
      <c r="LC86" s="630"/>
      <c r="LD86" s="630"/>
      <c r="LE86" s="630"/>
      <c r="LF86" s="630"/>
      <c r="LG86" s="630"/>
      <c r="LH86" s="630"/>
      <c r="LI86" s="630"/>
      <c r="LJ86" s="630"/>
      <c r="LK86" s="630"/>
      <c r="LL86" s="630"/>
      <c r="LM86" s="630"/>
      <c r="LN86" s="630"/>
      <c r="LO86" s="630"/>
      <c r="LP86" s="630"/>
      <c r="LQ86" s="630"/>
      <c r="LR86" s="630"/>
      <c r="LS86" s="630"/>
      <c r="LT86" s="630"/>
      <c r="LU86" s="630"/>
      <c r="LV86" s="630"/>
      <c r="LW86" s="630"/>
      <c r="LX86" s="630"/>
      <c r="LY86" s="630"/>
      <c r="LZ86" s="630"/>
      <c r="MA86" s="630"/>
      <c r="MB86" s="630"/>
      <c r="MC86" s="630"/>
      <c r="MD86" s="630"/>
      <c r="ME86" s="630"/>
      <c r="MF86" s="630"/>
      <c r="MG86" s="630"/>
      <c r="MH86" s="630"/>
      <c r="MI86" s="630"/>
      <c r="MJ86" s="630"/>
      <c r="MK86" s="630"/>
      <c r="ML86" s="630"/>
      <c r="MM86" s="630"/>
      <c r="MN86" s="630"/>
      <c r="MO86" s="630"/>
      <c r="MP86" s="630"/>
      <c r="MQ86" s="630"/>
      <c r="MR86" s="630"/>
      <c r="MS86" s="630"/>
      <c r="MT86" s="630"/>
      <c r="MU86" s="630"/>
      <c r="MV86" s="630"/>
      <c r="MW86" s="630"/>
      <c r="MX86" s="630"/>
      <c r="MY86" s="630"/>
      <c r="MZ86" s="630"/>
      <c r="NA86" s="630"/>
      <c r="NB86" s="630"/>
      <c r="NC86" s="630"/>
      <c r="ND86" s="630"/>
      <c r="NE86" s="630"/>
      <c r="NF86" s="630"/>
      <c r="NG86" s="630"/>
      <c r="NH86" s="630"/>
      <c r="NI86" s="630"/>
      <c r="NJ86" s="630"/>
      <c r="NK86" s="630"/>
      <c r="NL86" s="630"/>
      <c r="NM86" s="630"/>
      <c r="NN86" s="630"/>
      <c r="NO86" s="630"/>
      <c r="NP86" s="630"/>
      <c r="NQ86" s="630"/>
      <c r="NR86" s="630"/>
      <c r="NS86" s="630"/>
      <c r="NT86" s="630"/>
      <c r="NU86" s="630"/>
      <c r="NV86" s="630"/>
      <c r="NW86" s="630"/>
      <c r="NX86" s="630"/>
      <c r="NY86" s="630"/>
      <c r="NZ86" s="630"/>
      <c r="OA86" s="630"/>
      <c r="OB86" s="630"/>
      <c r="OC86" s="630"/>
      <c r="OD86" s="630"/>
      <c r="OE86" s="630"/>
      <c r="OF86" s="630"/>
      <c r="OG86" s="630"/>
      <c r="OH86" s="630"/>
      <c r="OI86" s="630"/>
      <c r="OJ86" s="630"/>
      <c r="OK86" s="630"/>
      <c r="OL86" s="630"/>
      <c r="OM86" s="630"/>
      <c r="ON86" s="630"/>
      <c r="OO86" s="630"/>
      <c r="OP86" s="630"/>
      <c r="OQ86" s="630"/>
      <c r="OR86" s="630"/>
      <c r="OS86" s="630"/>
      <c r="OT86" s="630"/>
      <c r="OU86" s="630"/>
      <c r="OV86" s="630"/>
      <c r="OW86" s="630"/>
      <c r="OX86" s="630"/>
      <c r="OY86" s="630"/>
      <c r="OZ86" s="630"/>
      <c r="PA86" s="630"/>
      <c r="PB86" s="630"/>
      <c r="PC86" s="630"/>
      <c r="PD86" s="630"/>
      <c r="PE86" s="630"/>
      <c r="PF86" s="630"/>
      <c r="PG86" s="630"/>
      <c r="PH86" s="630"/>
      <c r="PI86" s="630"/>
      <c r="PJ86" s="630"/>
      <c r="PK86" s="630"/>
      <c r="PL86" s="630"/>
      <c r="PM86" s="630"/>
      <c r="PN86" s="630"/>
      <c r="PO86" s="630"/>
      <c r="PP86" s="630"/>
      <c r="PQ86" s="630"/>
      <c r="PR86" s="630"/>
      <c r="PS86" s="630"/>
      <c r="PT86" s="630"/>
      <c r="PU86" s="630"/>
      <c r="PV86" s="630"/>
      <c r="PW86" s="630"/>
      <c r="PX86" s="630"/>
      <c r="PY86" s="630"/>
      <c r="PZ86" s="630"/>
      <c r="QA86" s="630"/>
      <c r="QB86" s="630"/>
      <c r="QC86" s="630"/>
      <c r="QD86" s="630"/>
      <c r="QE86" s="630"/>
      <c r="QF86" s="630"/>
      <c r="QG86" s="630"/>
      <c r="QH86" s="630"/>
      <c r="QI86" s="630"/>
      <c r="QJ86" s="630"/>
      <c r="QK86" s="630"/>
      <c r="QL86" s="630"/>
      <c r="QM86" s="630"/>
      <c r="QN86" s="630"/>
      <c r="QO86" s="630"/>
      <c r="QP86" s="630"/>
      <c r="QQ86" s="630"/>
      <c r="QR86" s="630"/>
      <c r="QS86" s="630"/>
      <c r="QT86" s="630"/>
      <c r="QU86" s="630"/>
      <c r="QV86" s="630"/>
      <c r="QW86" s="630"/>
      <c r="QX86" s="630"/>
      <c r="QY86" s="630"/>
      <c r="QZ86" s="630"/>
      <c r="RA86" s="630"/>
      <c r="RB86" s="630"/>
      <c r="RC86" s="630"/>
      <c r="RD86" s="630"/>
      <c r="RE86" s="630"/>
      <c r="RF86" s="630"/>
      <c r="RG86" s="630"/>
      <c r="RH86" s="630"/>
      <c r="RI86" s="630"/>
      <c r="RJ86" s="630"/>
      <c r="RK86" s="630"/>
      <c r="RL86" s="630"/>
      <c r="RM86" s="630"/>
      <c r="RN86" s="630"/>
      <c r="RO86" s="630"/>
      <c r="RP86" s="630"/>
      <c r="RQ86" s="630"/>
      <c r="RR86" s="630"/>
      <c r="RS86" s="630"/>
      <c r="RT86" s="630"/>
      <c r="RU86" s="630"/>
      <c r="RV86" s="630"/>
      <c r="RW86" s="630"/>
      <c r="RX86" s="630"/>
      <c r="RY86" s="630"/>
      <c r="RZ86" s="630"/>
      <c r="SA86" s="630"/>
      <c r="SB86" s="630"/>
      <c r="SC86" s="630"/>
      <c r="SD86" s="630"/>
      <c r="SE86" s="630"/>
      <c r="SF86" s="630"/>
      <c r="SG86" s="630"/>
      <c r="SH86" s="630"/>
      <c r="SI86" s="630"/>
      <c r="SJ86" s="630"/>
      <c r="SK86" s="630"/>
      <c r="SL86" s="630"/>
      <c r="SM86" s="630"/>
      <c r="SN86" s="630"/>
      <c r="SO86" s="630"/>
      <c r="SP86" s="630"/>
      <c r="SQ86" s="630"/>
      <c r="SR86" s="630"/>
      <c r="SS86" s="630"/>
      <c r="ST86" s="630"/>
      <c r="SU86" s="630"/>
      <c r="SV86" s="630"/>
      <c r="SW86" s="630"/>
      <c r="SX86" s="630"/>
      <c r="SY86" s="630"/>
      <c r="SZ86" s="630"/>
      <c r="TA86" s="630"/>
      <c r="TB86" s="630"/>
      <c r="TC86" s="630"/>
      <c r="TD86" s="630"/>
      <c r="TE86" s="630"/>
      <c r="TF86" s="630"/>
      <c r="TG86" s="630"/>
      <c r="TH86" s="630"/>
      <c r="TI86" s="630"/>
      <c r="TJ86" s="630"/>
      <c r="TK86" s="630"/>
      <c r="TL86" s="630"/>
      <c r="TM86" s="630"/>
      <c r="TN86" s="630"/>
      <c r="TO86" s="630"/>
      <c r="TP86" s="630"/>
      <c r="TQ86" s="630"/>
      <c r="TR86" s="630"/>
      <c r="TS86" s="630"/>
      <c r="TT86" s="630"/>
      <c r="TU86" s="630"/>
      <c r="TV86" s="630"/>
      <c r="TW86" s="630"/>
      <c r="TX86" s="630"/>
      <c r="TY86" s="630"/>
      <c r="TZ86" s="630"/>
      <c r="UA86" s="630"/>
      <c r="UB86" s="630"/>
      <c r="UC86" s="630"/>
      <c r="UD86" s="630"/>
      <c r="UE86" s="630"/>
      <c r="UF86" s="630"/>
      <c r="UG86" s="630"/>
      <c r="UH86" s="630"/>
      <c r="UI86" s="630"/>
      <c r="UJ86" s="630"/>
      <c r="UK86" s="630"/>
      <c r="UL86" s="630"/>
      <c r="UM86" s="630"/>
      <c r="UN86" s="630"/>
      <c r="UO86" s="630"/>
      <c r="UP86" s="630"/>
      <c r="UQ86" s="630"/>
      <c r="UR86" s="630"/>
      <c r="US86" s="630"/>
      <c r="UT86" s="630"/>
      <c r="UU86" s="630"/>
      <c r="UV86" s="630"/>
      <c r="UW86" s="630"/>
      <c r="UX86" s="630"/>
      <c r="UY86" s="630"/>
      <c r="UZ86" s="630"/>
      <c r="VA86" s="630"/>
      <c r="VB86" s="630"/>
      <c r="VC86" s="630"/>
      <c r="VD86" s="630"/>
      <c r="VE86" s="630"/>
      <c r="VF86" s="630"/>
      <c r="VG86" s="630"/>
      <c r="VH86" s="630"/>
      <c r="VI86" s="630"/>
      <c r="VJ86" s="630"/>
      <c r="VK86" s="630"/>
      <c r="VL86" s="630"/>
      <c r="VM86" s="630"/>
      <c r="VN86" s="630"/>
      <c r="VO86" s="630"/>
      <c r="VP86" s="630"/>
      <c r="VQ86" s="630"/>
      <c r="VR86" s="630"/>
      <c r="VS86" s="630"/>
      <c r="VT86" s="630"/>
      <c r="VU86" s="630"/>
      <c r="VV86" s="630"/>
      <c r="VW86" s="630"/>
      <c r="VX86" s="630"/>
      <c r="VY86" s="630"/>
      <c r="VZ86" s="630"/>
      <c r="WA86" s="630"/>
      <c r="WB86" s="630"/>
      <c r="WC86" s="630"/>
      <c r="WD86" s="630"/>
      <c r="WE86" s="630"/>
      <c r="WF86" s="630"/>
      <c r="WG86" s="630"/>
      <c r="WH86" s="630"/>
      <c r="WI86" s="630"/>
      <c r="WJ86" s="630"/>
      <c r="WK86" s="630"/>
      <c r="WL86" s="630"/>
      <c r="WM86" s="630"/>
      <c r="WN86" s="630"/>
      <c r="WO86" s="630"/>
      <c r="WP86" s="630"/>
      <c r="WQ86" s="630"/>
      <c r="WR86" s="630"/>
      <c r="WS86" s="630"/>
      <c r="WT86" s="630"/>
      <c r="WU86" s="630"/>
      <c r="WV86" s="630"/>
      <c r="WW86" s="630"/>
      <c r="WX86" s="630"/>
      <c r="WY86" s="630"/>
      <c r="WZ86" s="630"/>
      <c r="XA86" s="630"/>
      <c r="XB86" s="630"/>
      <c r="XC86" s="630"/>
      <c r="XD86" s="630"/>
      <c r="XE86" s="630"/>
      <c r="XF86" s="630"/>
      <c r="XG86" s="630"/>
      <c r="XH86" s="630"/>
      <c r="XI86" s="630"/>
      <c r="XJ86" s="630"/>
      <c r="XK86" s="630"/>
      <c r="XL86" s="630"/>
      <c r="XM86" s="630"/>
      <c r="XN86" s="630"/>
      <c r="XO86" s="630"/>
      <c r="XP86" s="630"/>
      <c r="XQ86" s="630"/>
      <c r="XR86" s="630"/>
      <c r="XS86" s="630"/>
      <c r="XT86" s="630"/>
      <c r="XU86" s="630"/>
      <c r="XV86" s="630"/>
      <c r="XW86" s="630"/>
      <c r="XX86" s="630"/>
      <c r="XY86" s="630"/>
      <c r="XZ86" s="630"/>
      <c r="YA86" s="630"/>
      <c r="YB86" s="630"/>
      <c r="YC86" s="630"/>
      <c r="YD86" s="630"/>
      <c r="YE86" s="630"/>
      <c r="YF86" s="630"/>
      <c r="YG86" s="630"/>
      <c r="YH86" s="630"/>
      <c r="YI86" s="630"/>
      <c r="YJ86" s="630"/>
      <c r="YK86" s="630"/>
      <c r="YL86" s="630"/>
      <c r="YM86" s="630"/>
      <c r="YN86" s="630"/>
      <c r="YO86" s="630"/>
      <c r="YP86" s="630"/>
      <c r="YQ86" s="630"/>
      <c r="YR86" s="630"/>
      <c r="YS86" s="630"/>
      <c r="YT86" s="630"/>
      <c r="YU86" s="630"/>
      <c r="YV86" s="630"/>
      <c r="YW86" s="630"/>
      <c r="YX86" s="630"/>
      <c r="YY86" s="630"/>
      <c r="YZ86" s="630"/>
      <c r="ZA86" s="630"/>
      <c r="ZB86" s="630"/>
      <c r="ZC86" s="630"/>
      <c r="ZD86" s="630"/>
      <c r="ZE86" s="630"/>
      <c r="ZF86" s="630"/>
      <c r="ZG86" s="630"/>
      <c r="ZH86" s="630"/>
      <c r="ZI86" s="630"/>
      <c r="ZJ86" s="630"/>
      <c r="ZK86" s="630"/>
      <c r="ZL86" s="630"/>
      <c r="ZM86" s="630"/>
      <c r="ZN86" s="630"/>
      <c r="ZO86" s="630"/>
      <c r="ZP86" s="630"/>
      <c r="ZQ86" s="630"/>
      <c r="ZR86" s="630"/>
      <c r="ZS86" s="630"/>
      <c r="ZT86" s="630"/>
      <c r="ZU86" s="630"/>
      <c r="ZV86" s="630"/>
      <c r="ZW86" s="630"/>
      <c r="ZX86" s="630"/>
      <c r="ZY86" s="630"/>
      <c r="ZZ86" s="630"/>
      <c r="AAA86" s="630"/>
      <c r="AAB86" s="630"/>
      <c r="AAC86" s="630"/>
      <c r="AAD86" s="630"/>
      <c r="AAE86" s="630"/>
      <c r="AAF86" s="630"/>
      <c r="AAG86" s="630"/>
      <c r="AAH86" s="630"/>
      <c r="AAI86" s="630"/>
      <c r="AAJ86" s="630"/>
      <c r="AAK86" s="630"/>
      <c r="AAL86" s="630"/>
      <c r="AAM86" s="630"/>
      <c r="AAN86" s="630"/>
      <c r="AAO86" s="630"/>
      <c r="AAP86" s="630"/>
      <c r="AAQ86" s="630"/>
      <c r="AAR86" s="630"/>
      <c r="AAS86" s="630"/>
      <c r="AAT86" s="630"/>
      <c r="AAU86" s="630"/>
      <c r="AAV86" s="630"/>
      <c r="AAW86" s="630"/>
      <c r="AAX86" s="630"/>
      <c r="AAY86" s="630"/>
      <c r="AAZ86" s="630"/>
      <c r="ABA86" s="630"/>
      <c r="ABB86" s="630"/>
      <c r="ABC86" s="630"/>
      <c r="ABD86" s="630"/>
      <c r="ABE86" s="630"/>
      <c r="ABF86" s="630"/>
      <c r="ABG86" s="630"/>
      <c r="ABH86" s="630"/>
      <c r="ABI86" s="630"/>
      <c r="ABJ86" s="630"/>
      <c r="ABK86" s="630"/>
      <c r="ABL86" s="630"/>
      <c r="ABM86" s="630"/>
      <c r="ABN86" s="630"/>
      <c r="ABO86" s="630"/>
      <c r="ABP86" s="630"/>
      <c r="ABQ86" s="630"/>
      <c r="ABR86" s="630"/>
      <c r="ABS86" s="630"/>
      <c r="ABT86" s="630"/>
      <c r="ABU86" s="630"/>
      <c r="ABV86" s="630"/>
      <c r="ABW86" s="630"/>
      <c r="ABX86" s="630"/>
      <c r="ABY86" s="630"/>
      <c r="ABZ86" s="630"/>
      <c r="ACA86" s="630"/>
      <c r="ACB86" s="630"/>
      <c r="ACC86" s="630"/>
      <c r="ACD86" s="630"/>
      <c r="ACE86" s="630"/>
      <c r="ACF86" s="630"/>
      <c r="ACG86" s="630"/>
      <c r="ACH86" s="630"/>
      <c r="ACI86" s="630"/>
      <c r="ACJ86" s="630"/>
      <c r="ACK86" s="630"/>
      <c r="ACL86" s="630"/>
      <c r="ACM86" s="630"/>
      <c r="ACN86" s="630"/>
      <c r="ACO86" s="630"/>
      <c r="ACP86" s="630"/>
      <c r="ACQ86" s="630"/>
      <c r="ACR86" s="630"/>
      <c r="ACS86" s="630"/>
      <c r="ACT86" s="630"/>
      <c r="ACU86" s="630"/>
      <c r="ACV86" s="630"/>
      <c r="ACW86" s="630"/>
      <c r="ACX86" s="630"/>
      <c r="ACY86" s="630"/>
      <c r="ACZ86" s="630"/>
      <c r="ADA86" s="630"/>
      <c r="ADB86" s="630"/>
      <c r="ADC86" s="630"/>
      <c r="ADD86" s="630"/>
      <c r="ADE86" s="630"/>
      <c r="ADF86" s="630"/>
      <c r="ADG86" s="630"/>
      <c r="ADH86" s="630"/>
      <c r="ADI86" s="630"/>
      <c r="ADJ86" s="630"/>
      <c r="ADK86" s="630"/>
      <c r="ADL86" s="630"/>
      <c r="ADM86" s="630"/>
      <c r="ADN86" s="630"/>
      <c r="ADO86" s="630"/>
      <c r="ADP86" s="630"/>
      <c r="ADQ86" s="630"/>
      <c r="ADR86" s="630"/>
      <c r="ADS86" s="630"/>
      <c r="ADT86" s="630"/>
      <c r="ADU86" s="630"/>
      <c r="ADV86" s="630"/>
      <c r="ADW86" s="630"/>
      <c r="ADX86" s="630"/>
      <c r="ADY86" s="630"/>
      <c r="ADZ86" s="630"/>
      <c r="AEA86" s="630"/>
      <c r="AEB86" s="630"/>
      <c r="AEC86" s="630"/>
      <c r="AED86" s="630"/>
      <c r="AEE86" s="630"/>
      <c r="AEF86" s="630"/>
      <c r="AEG86" s="630"/>
      <c r="AEH86" s="630"/>
      <c r="AEI86" s="630"/>
      <c r="AEJ86" s="630"/>
      <c r="AEK86" s="630"/>
      <c r="AEL86" s="630"/>
      <c r="AEM86" s="630"/>
      <c r="AEN86" s="630"/>
      <c r="AEO86" s="630"/>
      <c r="AEP86" s="630"/>
      <c r="AEQ86" s="630"/>
      <c r="AER86" s="630"/>
      <c r="AES86" s="630"/>
      <c r="AET86" s="630"/>
      <c r="AEU86" s="630"/>
      <c r="AEV86" s="630"/>
      <c r="AEW86" s="630"/>
      <c r="AEX86" s="630"/>
      <c r="AEY86" s="630"/>
      <c r="AEZ86" s="630"/>
      <c r="AFA86" s="630"/>
      <c r="AFB86" s="630"/>
      <c r="AFC86" s="630"/>
      <c r="AFD86" s="630"/>
      <c r="AFE86" s="630"/>
      <c r="AFF86" s="630"/>
      <c r="AFG86" s="630"/>
      <c r="AFH86" s="630"/>
      <c r="AFI86" s="630"/>
      <c r="AFJ86" s="630"/>
      <c r="AFK86" s="630"/>
      <c r="AFL86" s="630"/>
      <c r="AFM86" s="630"/>
      <c r="AFN86" s="630"/>
      <c r="AFO86" s="630"/>
      <c r="AFP86" s="630"/>
      <c r="AFQ86" s="630"/>
      <c r="AFR86" s="630"/>
      <c r="AFS86" s="630"/>
      <c r="AFT86" s="630"/>
      <c r="AFU86" s="630"/>
      <c r="AFV86" s="630"/>
      <c r="AFW86" s="630"/>
      <c r="AFX86" s="630"/>
      <c r="AFY86" s="630"/>
      <c r="AFZ86" s="630"/>
      <c r="AGA86" s="630"/>
      <c r="AGB86" s="630"/>
      <c r="AGC86" s="630"/>
      <c r="AGD86" s="630"/>
      <c r="AGE86" s="630"/>
      <c r="AGF86" s="630"/>
      <c r="AGG86" s="630"/>
      <c r="AGH86" s="630"/>
      <c r="AGI86" s="630"/>
      <c r="AGJ86" s="630"/>
      <c r="AGK86" s="630"/>
      <c r="AGL86" s="630"/>
      <c r="AGM86" s="630"/>
      <c r="AGN86" s="630"/>
      <c r="AGO86" s="630"/>
      <c r="AGP86" s="630"/>
      <c r="AGQ86" s="630"/>
      <c r="AGR86" s="630"/>
      <c r="AGS86" s="630"/>
      <c r="AGT86" s="630"/>
      <c r="AGU86" s="630"/>
      <c r="AGV86" s="630"/>
      <c r="AGW86" s="630"/>
      <c r="AGX86" s="630"/>
      <c r="AGY86" s="630"/>
      <c r="AGZ86" s="630"/>
      <c r="AHA86" s="630"/>
      <c r="AHB86" s="630"/>
      <c r="AHC86" s="630"/>
      <c r="AHD86" s="630"/>
      <c r="AHE86" s="630"/>
      <c r="AHF86" s="630"/>
      <c r="AHG86" s="630"/>
      <c r="AHH86" s="630"/>
      <c r="AHI86" s="630"/>
      <c r="AHJ86" s="630"/>
      <c r="AHK86" s="630"/>
      <c r="AHL86" s="630"/>
      <c r="AHM86" s="630"/>
      <c r="AHN86" s="630"/>
      <c r="AHO86" s="630"/>
      <c r="AHP86" s="630"/>
      <c r="AHQ86" s="630"/>
      <c r="AHR86" s="630"/>
      <c r="AHS86" s="630"/>
      <c r="AHT86" s="630"/>
      <c r="AHU86" s="630"/>
      <c r="AHV86" s="630"/>
      <c r="AHW86" s="630"/>
      <c r="AHX86" s="630"/>
      <c r="AHY86" s="630"/>
      <c r="AHZ86" s="630"/>
      <c r="AIA86" s="630"/>
      <c r="AIB86" s="630"/>
      <c r="AIC86" s="630"/>
      <c r="AID86" s="630"/>
      <c r="AIE86" s="630"/>
      <c r="AIF86" s="630"/>
      <c r="AIG86" s="630"/>
      <c r="AIH86" s="630"/>
      <c r="AII86" s="630"/>
      <c r="AIJ86" s="630"/>
      <c r="AIK86" s="630"/>
      <c r="AIL86" s="630"/>
      <c r="AIM86" s="630"/>
      <c r="AIN86" s="630"/>
      <c r="AIO86" s="630"/>
      <c r="AIP86" s="630"/>
      <c r="AIQ86" s="630"/>
      <c r="AIR86" s="630"/>
      <c r="AIS86" s="630"/>
      <c r="AIT86" s="630"/>
      <c r="AIU86" s="630"/>
      <c r="AIV86" s="630"/>
      <c r="AIW86" s="630"/>
      <c r="AIX86" s="630"/>
      <c r="AIY86" s="630"/>
      <c r="AIZ86" s="630"/>
      <c r="AJA86" s="630"/>
      <c r="AJB86" s="630"/>
      <c r="AJC86" s="630"/>
      <c r="AJD86" s="630"/>
      <c r="AJE86" s="630"/>
      <c r="AJF86" s="630"/>
      <c r="AJG86" s="630"/>
      <c r="AJH86" s="630"/>
      <c r="AJI86" s="630"/>
      <c r="AJJ86" s="630"/>
      <c r="AJK86" s="630"/>
      <c r="AJL86" s="630"/>
      <c r="AJM86" s="630"/>
      <c r="AJN86" s="630"/>
      <c r="AJO86" s="630"/>
      <c r="AJP86" s="630"/>
      <c r="AJQ86" s="630"/>
      <c r="AJR86" s="630"/>
      <c r="AJS86" s="630"/>
      <c r="AJT86" s="630"/>
      <c r="AJU86" s="630"/>
      <c r="AJV86" s="630"/>
      <c r="AJW86" s="630"/>
      <c r="AJX86" s="630"/>
      <c r="AJY86" s="630"/>
      <c r="AJZ86" s="630"/>
      <c r="AKA86" s="630"/>
      <c r="AKB86" s="630"/>
      <c r="AKC86" s="630"/>
      <c r="AKD86" s="630"/>
      <c r="AKE86" s="630"/>
      <c r="AKF86" s="630"/>
      <c r="AKG86" s="630"/>
      <c r="AKH86" s="630"/>
      <c r="AKI86" s="630"/>
      <c r="AKJ86" s="630"/>
      <c r="AKK86" s="630"/>
      <c r="AKL86" s="630"/>
      <c r="AKM86" s="630"/>
      <c r="AKN86" s="630"/>
      <c r="AKO86" s="630"/>
      <c r="AKP86" s="630"/>
      <c r="AKQ86" s="630"/>
      <c r="AKR86" s="630"/>
      <c r="AKS86" s="630"/>
      <c r="AKT86" s="630"/>
      <c r="AKU86" s="630"/>
      <c r="AKV86" s="630"/>
      <c r="AKW86" s="630"/>
      <c r="AKX86" s="630"/>
      <c r="AKY86" s="630"/>
      <c r="AKZ86" s="630"/>
      <c r="ALA86" s="630"/>
      <c r="ALB86" s="630"/>
      <c r="ALC86" s="630"/>
      <c r="ALD86" s="630"/>
      <c r="ALE86" s="630"/>
      <c r="ALF86" s="630"/>
      <c r="ALG86" s="630"/>
      <c r="ALH86" s="630"/>
      <c r="ALI86" s="630"/>
      <c r="ALJ86" s="630"/>
      <c r="ALK86" s="630"/>
      <c r="ALL86" s="630"/>
      <c r="ALM86" s="630"/>
      <c r="ALN86" s="630"/>
      <c r="ALO86" s="630"/>
    </row>
    <row r="87" s="634" customFormat="true" ht="15.75" hidden="true" customHeight="false" outlineLevel="0" collapsed="false">
      <c r="A87" s="630"/>
      <c r="B87" s="635"/>
      <c r="C87" s="632"/>
      <c r="D87" s="632"/>
      <c r="E87" s="632"/>
      <c r="F87" s="633" t="n">
        <v>0</v>
      </c>
      <c r="G87" s="633" t="n">
        <v>0</v>
      </c>
      <c r="H87" s="633" t="n">
        <v>0</v>
      </c>
      <c r="I87" s="633" t="n">
        <v>0</v>
      </c>
      <c r="J87" s="632"/>
      <c r="K87" s="632"/>
      <c r="L87" s="632"/>
      <c r="M87" s="632"/>
      <c r="N87" s="633" t="n">
        <v>0</v>
      </c>
      <c r="O87" s="633" t="n">
        <v>0</v>
      </c>
      <c r="P87" s="633" t="n">
        <v>0</v>
      </c>
      <c r="Q87" s="633" t="n">
        <v>0</v>
      </c>
      <c r="R87" s="632"/>
      <c r="S87" s="632"/>
      <c r="T87" s="632"/>
      <c r="U87" s="633" t="n">
        <v>0</v>
      </c>
      <c r="V87" s="633" t="n">
        <v>0</v>
      </c>
      <c r="W87" s="633" t="n">
        <v>0</v>
      </c>
      <c r="X87" s="633" t="n">
        <v>0</v>
      </c>
      <c r="Y87" s="633" t="n">
        <v>0</v>
      </c>
      <c r="Z87" s="633" t="n">
        <v>0</v>
      </c>
      <c r="AA87" s="633" t="n">
        <v>0</v>
      </c>
      <c r="AB87" s="633" t="n">
        <v>0</v>
      </c>
      <c r="AC87" s="633" t="n">
        <v>0</v>
      </c>
      <c r="AD87" s="633" t="n">
        <v>0</v>
      </c>
      <c r="AE87" s="633" t="n">
        <v>0</v>
      </c>
      <c r="AF87" s="633" t="n">
        <v>0</v>
      </c>
      <c r="AG87" s="633" t="n">
        <v>0</v>
      </c>
      <c r="AH87" s="633" t="n">
        <v>0</v>
      </c>
      <c r="AI87" s="633" t="n">
        <v>0</v>
      </c>
      <c r="AJ87" s="633" t="n">
        <v>0</v>
      </c>
      <c r="AK87" s="633" t="n">
        <v>0</v>
      </c>
      <c r="AL87" s="633" t="n">
        <v>0</v>
      </c>
      <c r="AM87" s="633" t="n">
        <v>0</v>
      </c>
      <c r="AN87" s="633" t="n">
        <v>0</v>
      </c>
      <c r="AO87" s="630"/>
      <c r="AP87" s="630"/>
      <c r="AQ87" s="630"/>
      <c r="AR87" s="630"/>
      <c r="AS87" s="630"/>
      <c r="AT87" s="630"/>
      <c r="AU87" s="630"/>
      <c r="AV87" s="630"/>
      <c r="AW87" s="630"/>
      <c r="AX87" s="630"/>
      <c r="AY87" s="630"/>
      <c r="AZ87" s="630"/>
      <c r="BA87" s="630"/>
      <c r="BB87" s="630"/>
      <c r="BC87" s="630"/>
      <c r="BD87" s="630"/>
      <c r="BE87" s="630"/>
      <c r="BF87" s="630"/>
      <c r="BG87" s="630"/>
      <c r="BH87" s="630"/>
      <c r="BI87" s="630"/>
      <c r="BJ87" s="630"/>
      <c r="BK87" s="630"/>
      <c r="BL87" s="630"/>
      <c r="BM87" s="630"/>
      <c r="BN87" s="630"/>
      <c r="BO87" s="630"/>
      <c r="BP87" s="630"/>
      <c r="BQ87" s="630"/>
      <c r="BR87" s="630"/>
      <c r="BS87" s="630"/>
      <c r="BT87" s="630"/>
      <c r="BU87" s="630"/>
      <c r="BV87" s="630"/>
      <c r="BW87" s="630"/>
      <c r="BX87" s="630"/>
      <c r="BY87" s="630"/>
      <c r="BZ87" s="630"/>
      <c r="CA87" s="630"/>
      <c r="CB87" s="630"/>
      <c r="CC87" s="630"/>
      <c r="CD87" s="630"/>
      <c r="CE87" s="630"/>
      <c r="CF87" s="630"/>
      <c r="CG87" s="630"/>
      <c r="CH87" s="630"/>
      <c r="CI87" s="630"/>
      <c r="CJ87" s="630"/>
      <c r="CK87" s="630"/>
      <c r="CL87" s="630"/>
      <c r="CM87" s="630"/>
      <c r="CN87" s="630"/>
      <c r="CO87" s="630"/>
      <c r="CP87" s="630"/>
      <c r="CQ87" s="630"/>
      <c r="CR87" s="630"/>
      <c r="CS87" s="630"/>
      <c r="CT87" s="630"/>
      <c r="CU87" s="630"/>
      <c r="CV87" s="630"/>
      <c r="CW87" s="630"/>
      <c r="CX87" s="630"/>
      <c r="CY87" s="630"/>
      <c r="CZ87" s="630"/>
      <c r="DA87" s="630"/>
      <c r="DB87" s="630"/>
      <c r="DC87" s="630"/>
      <c r="DD87" s="630"/>
      <c r="DE87" s="630"/>
      <c r="DF87" s="630"/>
      <c r="DG87" s="630"/>
      <c r="DH87" s="630"/>
      <c r="DI87" s="630"/>
      <c r="DJ87" s="630"/>
      <c r="DK87" s="630"/>
      <c r="DL87" s="630"/>
      <c r="DM87" s="630"/>
      <c r="DN87" s="630"/>
      <c r="DO87" s="630"/>
      <c r="DP87" s="630"/>
      <c r="DQ87" s="630"/>
      <c r="DR87" s="630"/>
      <c r="DS87" s="630"/>
      <c r="DT87" s="630"/>
      <c r="DU87" s="630"/>
      <c r="DV87" s="630"/>
      <c r="DW87" s="630"/>
      <c r="DX87" s="630"/>
      <c r="DY87" s="630"/>
      <c r="DZ87" s="630"/>
      <c r="EA87" s="630"/>
      <c r="EB87" s="630"/>
      <c r="EC87" s="630"/>
      <c r="ED87" s="630"/>
      <c r="EE87" s="630"/>
      <c r="EF87" s="630"/>
      <c r="EG87" s="630"/>
      <c r="EH87" s="630"/>
      <c r="EI87" s="630"/>
      <c r="EJ87" s="630"/>
      <c r="EK87" s="630"/>
      <c r="EL87" s="630"/>
      <c r="EM87" s="630"/>
      <c r="EN87" s="630"/>
      <c r="EO87" s="630"/>
      <c r="EP87" s="630"/>
      <c r="EQ87" s="630"/>
      <c r="ER87" s="630"/>
      <c r="ES87" s="630"/>
      <c r="ET87" s="630"/>
      <c r="EU87" s="630"/>
      <c r="EV87" s="630"/>
      <c r="EW87" s="630"/>
      <c r="EX87" s="630"/>
      <c r="EY87" s="630"/>
      <c r="EZ87" s="630"/>
      <c r="FA87" s="630"/>
      <c r="FB87" s="630"/>
      <c r="FC87" s="630"/>
      <c r="FD87" s="630"/>
      <c r="FE87" s="630"/>
      <c r="FF87" s="630"/>
      <c r="FG87" s="630"/>
      <c r="FH87" s="630"/>
      <c r="FI87" s="630"/>
      <c r="FJ87" s="630"/>
      <c r="FK87" s="630"/>
      <c r="FL87" s="630"/>
      <c r="FM87" s="630"/>
      <c r="FN87" s="630"/>
      <c r="FO87" s="630"/>
      <c r="FP87" s="630"/>
      <c r="FQ87" s="630"/>
      <c r="FR87" s="630"/>
      <c r="FS87" s="630"/>
      <c r="FT87" s="630"/>
      <c r="FU87" s="630"/>
      <c r="FV87" s="630"/>
      <c r="FW87" s="630"/>
      <c r="FX87" s="630"/>
      <c r="FY87" s="630"/>
      <c r="FZ87" s="630"/>
      <c r="GA87" s="630"/>
      <c r="GB87" s="630"/>
      <c r="GC87" s="630"/>
      <c r="GD87" s="630"/>
      <c r="GE87" s="630"/>
      <c r="GF87" s="630"/>
      <c r="GG87" s="630"/>
      <c r="GH87" s="630"/>
      <c r="GI87" s="630"/>
      <c r="GJ87" s="630"/>
      <c r="GK87" s="630"/>
      <c r="GL87" s="630"/>
      <c r="GM87" s="630"/>
      <c r="GN87" s="630"/>
      <c r="GO87" s="630"/>
      <c r="GP87" s="630"/>
      <c r="GQ87" s="630"/>
      <c r="GR87" s="630"/>
      <c r="GS87" s="630"/>
      <c r="GT87" s="630"/>
      <c r="GU87" s="630"/>
      <c r="GV87" s="630"/>
      <c r="GW87" s="630"/>
      <c r="GX87" s="630"/>
      <c r="GY87" s="630"/>
      <c r="GZ87" s="630"/>
      <c r="HA87" s="630"/>
      <c r="HB87" s="630"/>
      <c r="HC87" s="630"/>
      <c r="HD87" s="630"/>
      <c r="HE87" s="630"/>
      <c r="HF87" s="630"/>
      <c r="HG87" s="630"/>
      <c r="HH87" s="630"/>
      <c r="HI87" s="630"/>
      <c r="HJ87" s="630"/>
      <c r="HK87" s="630"/>
      <c r="HL87" s="630"/>
      <c r="HM87" s="630"/>
      <c r="HN87" s="630"/>
      <c r="HO87" s="630"/>
      <c r="HP87" s="630"/>
      <c r="HQ87" s="630"/>
      <c r="HR87" s="630"/>
      <c r="HS87" s="630"/>
      <c r="HT87" s="630"/>
      <c r="HU87" s="630"/>
      <c r="HV87" s="630"/>
      <c r="HW87" s="630"/>
      <c r="HX87" s="630"/>
      <c r="HY87" s="630"/>
      <c r="HZ87" s="630"/>
      <c r="IA87" s="630"/>
      <c r="IB87" s="630"/>
      <c r="IC87" s="630"/>
      <c r="ID87" s="630"/>
      <c r="IE87" s="630"/>
      <c r="IF87" s="630"/>
      <c r="IG87" s="630"/>
      <c r="IH87" s="630"/>
      <c r="II87" s="630"/>
      <c r="IJ87" s="630"/>
      <c r="IK87" s="630"/>
      <c r="IL87" s="630"/>
      <c r="IM87" s="630"/>
      <c r="IN87" s="630"/>
      <c r="IO87" s="630"/>
      <c r="IP87" s="630"/>
      <c r="IQ87" s="630"/>
      <c r="IR87" s="630"/>
      <c r="IS87" s="630"/>
      <c r="IT87" s="630"/>
      <c r="IU87" s="630"/>
      <c r="IV87" s="630"/>
      <c r="IW87" s="630"/>
      <c r="IX87" s="630"/>
      <c r="IY87" s="630"/>
      <c r="IZ87" s="630"/>
      <c r="JA87" s="630"/>
      <c r="JB87" s="630"/>
      <c r="JC87" s="630"/>
      <c r="JD87" s="630"/>
      <c r="JE87" s="630"/>
      <c r="JF87" s="630"/>
      <c r="JG87" s="630"/>
      <c r="JH87" s="630"/>
      <c r="JI87" s="630"/>
      <c r="JJ87" s="630"/>
      <c r="JK87" s="630"/>
      <c r="JL87" s="630"/>
      <c r="JM87" s="630"/>
      <c r="JN87" s="630"/>
      <c r="JO87" s="630"/>
      <c r="JP87" s="630"/>
      <c r="JQ87" s="630"/>
      <c r="JR87" s="630"/>
      <c r="JS87" s="630"/>
      <c r="JT87" s="630"/>
      <c r="JU87" s="630"/>
      <c r="JV87" s="630"/>
      <c r="JW87" s="630"/>
      <c r="JX87" s="630"/>
      <c r="JY87" s="630"/>
      <c r="JZ87" s="630"/>
      <c r="KA87" s="630"/>
      <c r="KB87" s="630"/>
      <c r="KC87" s="630"/>
      <c r="KD87" s="630"/>
      <c r="KE87" s="630"/>
      <c r="KF87" s="630"/>
      <c r="KG87" s="630"/>
      <c r="KH87" s="630"/>
      <c r="KI87" s="630"/>
      <c r="KJ87" s="630"/>
      <c r="KK87" s="630"/>
      <c r="KL87" s="630"/>
      <c r="KM87" s="630"/>
      <c r="KN87" s="630"/>
      <c r="KO87" s="630"/>
      <c r="KP87" s="630"/>
      <c r="KQ87" s="630"/>
      <c r="KR87" s="630"/>
      <c r="KS87" s="630"/>
      <c r="KT87" s="630"/>
      <c r="KU87" s="630"/>
      <c r="KV87" s="630"/>
      <c r="KW87" s="630"/>
      <c r="KX87" s="630"/>
      <c r="KY87" s="630"/>
      <c r="KZ87" s="630"/>
      <c r="LA87" s="630"/>
      <c r="LB87" s="630"/>
      <c r="LC87" s="630"/>
      <c r="LD87" s="630"/>
      <c r="LE87" s="630"/>
      <c r="LF87" s="630"/>
      <c r="LG87" s="630"/>
      <c r="LH87" s="630"/>
      <c r="LI87" s="630"/>
      <c r="LJ87" s="630"/>
      <c r="LK87" s="630"/>
      <c r="LL87" s="630"/>
      <c r="LM87" s="630"/>
      <c r="LN87" s="630"/>
      <c r="LO87" s="630"/>
      <c r="LP87" s="630"/>
      <c r="LQ87" s="630"/>
      <c r="LR87" s="630"/>
      <c r="LS87" s="630"/>
      <c r="LT87" s="630"/>
      <c r="LU87" s="630"/>
      <c r="LV87" s="630"/>
      <c r="LW87" s="630"/>
      <c r="LX87" s="630"/>
      <c r="LY87" s="630"/>
      <c r="LZ87" s="630"/>
      <c r="MA87" s="630"/>
      <c r="MB87" s="630"/>
      <c r="MC87" s="630"/>
      <c r="MD87" s="630"/>
      <c r="ME87" s="630"/>
      <c r="MF87" s="630"/>
      <c r="MG87" s="630"/>
      <c r="MH87" s="630"/>
      <c r="MI87" s="630"/>
      <c r="MJ87" s="630"/>
      <c r="MK87" s="630"/>
      <c r="ML87" s="630"/>
      <c r="MM87" s="630"/>
      <c r="MN87" s="630"/>
      <c r="MO87" s="630"/>
      <c r="MP87" s="630"/>
      <c r="MQ87" s="630"/>
      <c r="MR87" s="630"/>
      <c r="MS87" s="630"/>
      <c r="MT87" s="630"/>
      <c r="MU87" s="630"/>
      <c r="MV87" s="630"/>
      <c r="MW87" s="630"/>
      <c r="MX87" s="630"/>
      <c r="MY87" s="630"/>
      <c r="MZ87" s="630"/>
      <c r="NA87" s="630"/>
      <c r="NB87" s="630"/>
      <c r="NC87" s="630"/>
      <c r="ND87" s="630"/>
      <c r="NE87" s="630"/>
      <c r="NF87" s="630"/>
      <c r="NG87" s="630"/>
      <c r="NH87" s="630"/>
      <c r="NI87" s="630"/>
      <c r="NJ87" s="630"/>
      <c r="NK87" s="630"/>
      <c r="NL87" s="630"/>
      <c r="NM87" s="630"/>
      <c r="NN87" s="630"/>
      <c r="NO87" s="630"/>
      <c r="NP87" s="630"/>
      <c r="NQ87" s="630"/>
      <c r="NR87" s="630"/>
      <c r="NS87" s="630"/>
      <c r="NT87" s="630"/>
      <c r="NU87" s="630"/>
      <c r="NV87" s="630"/>
      <c r="NW87" s="630"/>
      <c r="NX87" s="630"/>
      <c r="NY87" s="630"/>
      <c r="NZ87" s="630"/>
      <c r="OA87" s="630"/>
      <c r="OB87" s="630"/>
      <c r="OC87" s="630"/>
      <c r="OD87" s="630"/>
      <c r="OE87" s="630"/>
      <c r="OF87" s="630"/>
      <c r="OG87" s="630"/>
      <c r="OH87" s="630"/>
      <c r="OI87" s="630"/>
      <c r="OJ87" s="630"/>
      <c r="OK87" s="630"/>
      <c r="OL87" s="630"/>
      <c r="OM87" s="630"/>
      <c r="ON87" s="630"/>
      <c r="OO87" s="630"/>
      <c r="OP87" s="630"/>
      <c r="OQ87" s="630"/>
      <c r="OR87" s="630"/>
      <c r="OS87" s="630"/>
      <c r="OT87" s="630"/>
      <c r="OU87" s="630"/>
      <c r="OV87" s="630"/>
      <c r="OW87" s="630"/>
      <c r="OX87" s="630"/>
      <c r="OY87" s="630"/>
      <c r="OZ87" s="630"/>
      <c r="PA87" s="630"/>
      <c r="PB87" s="630"/>
      <c r="PC87" s="630"/>
      <c r="PD87" s="630"/>
      <c r="PE87" s="630"/>
      <c r="PF87" s="630"/>
      <c r="PG87" s="630"/>
      <c r="PH87" s="630"/>
      <c r="PI87" s="630"/>
      <c r="PJ87" s="630"/>
      <c r="PK87" s="630"/>
      <c r="PL87" s="630"/>
      <c r="PM87" s="630"/>
      <c r="PN87" s="630"/>
      <c r="PO87" s="630"/>
      <c r="PP87" s="630"/>
      <c r="PQ87" s="630"/>
      <c r="PR87" s="630"/>
      <c r="PS87" s="630"/>
      <c r="PT87" s="630"/>
      <c r="PU87" s="630"/>
      <c r="PV87" s="630"/>
      <c r="PW87" s="630"/>
      <c r="PX87" s="630"/>
      <c r="PY87" s="630"/>
      <c r="PZ87" s="630"/>
      <c r="QA87" s="630"/>
      <c r="QB87" s="630"/>
      <c r="QC87" s="630"/>
      <c r="QD87" s="630"/>
      <c r="QE87" s="630"/>
      <c r="QF87" s="630"/>
      <c r="QG87" s="630"/>
      <c r="QH87" s="630"/>
      <c r="QI87" s="630"/>
      <c r="QJ87" s="630"/>
      <c r="QK87" s="630"/>
      <c r="QL87" s="630"/>
      <c r="QM87" s="630"/>
      <c r="QN87" s="630"/>
      <c r="QO87" s="630"/>
      <c r="QP87" s="630"/>
      <c r="QQ87" s="630"/>
      <c r="QR87" s="630"/>
      <c r="QS87" s="630"/>
      <c r="QT87" s="630"/>
      <c r="QU87" s="630"/>
      <c r="QV87" s="630"/>
      <c r="QW87" s="630"/>
      <c r="QX87" s="630"/>
      <c r="QY87" s="630"/>
      <c r="QZ87" s="630"/>
      <c r="RA87" s="630"/>
      <c r="RB87" s="630"/>
      <c r="RC87" s="630"/>
      <c r="RD87" s="630"/>
      <c r="RE87" s="630"/>
      <c r="RF87" s="630"/>
      <c r="RG87" s="630"/>
      <c r="RH87" s="630"/>
      <c r="RI87" s="630"/>
      <c r="RJ87" s="630"/>
      <c r="RK87" s="630"/>
      <c r="RL87" s="630"/>
      <c r="RM87" s="630"/>
      <c r="RN87" s="630"/>
      <c r="RO87" s="630"/>
      <c r="RP87" s="630"/>
      <c r="RQ87" s="630"/>
      <c r="RR87" s="630"/>
      <c r="RS87" s="630"/>
      <c r="RT87" s="630"/>
      <c r="RU87" s="630"/>
      <c r="RV87" s="630"/>
      <c r="RW87" s="630"/>
      <c r="RX87" s="630"/>
      <c r="RY87" s="630"/>
      <c r="RZ87" s="630"/>
      <c r="SA87" s="630"/>
      <c r="SB87" s="630"/>
      <c r="SC87" s="630"/>
      <c r="SD87" s="630"/>
      <c r="SE87" s="630"/>
      <c r="SF87" s="630"/>
      <c r="SG87" s="630"/>
      <c r="SH87" s="630"/>
      <c r="SI87" s="630"/>
      <c r="SJ87" s="630"/>
      <c r="SK87" s="630"/>
      <c r="SL87" s="630"/>
      <c r="SM87" s="630"/>
      <c r="SN87" s="630"/>
      <c r="SO87" s="630"/>
      <c r="SP87" s="630"/>
      <c r="SQ87" s="630"/>
      <c r="SR87" s="630"/>
      <c r="SS87" s="630"/>
      <c r="ST87" s="630"/>
      <c r="SU87" s="630"/>
      <c r="SV87" s="630"/>
      <c r="SW87" s="630"/>
      <c r="SX87" s="630"/>
      <c r="SY87" s="630"/>
      <c r="SZ87" s="630"/>
      <c r="TA87" s="630"/>
      <c r="TB87" s="630"/>
      <c r="TC87" s="630"/>
      <c r="TD87" s="630"/>
      <c r="TE87" s="630"/>
      <c r="TF87" s="630"/>
      <c r="TG87" s="630"/>
      <c r="TH87" s="630"/>
      <c r="TI87" s="630"/>
      <c r="TJ87" s="630"/>
      <c r="TK87" s="630"/>
      <c r="TL87" s="630"/>
      <c r="TM87" s="630"/>
      <c r="TN87" s="630"/>
      <c r="TO87" s="630"/>
      <c r="TP87" s="630"/>
      <c r="TQ87" s="630"/>
      <c r="TR87" s="630"/>
      <c r="TS87" s="630"/>
      <c r="TT87" s="630"/>
      <c r="TU87" s="630"/>
      <c r="TV87" s="630"/>
      <c r="TW87" s="630"/>
      <c r="TX87" s="630"/>
      <c r="TY87" s="630"/>
      <c r="TZ87" s="630"/>
      <c r="UA87" s="630"/>
      <c r="UB87" s="630"/>
      <c r="UC87" s="630"/>
      <c r="UD87" s="630"/>
      <c r="UE87" s="630"/>
      <c r="UF87" s="630"/>
      <c r="UG87" s="630"/>
      <c r="UH87" s="630"/>
      <c r="UI87" s="630"/>
      <c r="UJ87" s="630"/>
      <c r="UK87" s="630"/>
      <c r="UL87" s="630"/>
      <c r="UM87" s="630"/>
      <c r="UN87" s="630"/>
      <c r="UO87" s="630"/>
      <c r="UP87" s="630"/>
      <c r="UQ87" s="630"/>
      <c r="UR87" s="630"/>
      <c r="US87" s="630"/>
      <c r="UT87" s="630"/>
      <c r="UU87" s="630"/>
      <c r="UV87" s="630"/>
      <c r="UW87" s="630"/>
      <c r="UX87" s="630"/>
      <c r="UY87" s="630"/>
      <c r="UZ87" s="630"/>
      <c r="VA87" s="630"/>
      <c r="VB87" s="630"/>
      <c r="VC87" s="630"/>
      <c r="VD87" s="630"/>
      <c r="VE87" s="630"/>
      <c r="VF87" s="630"/>
      <c r="VG87" s="630"/>
      <c r="VH87" s="630"/>
      <c r="VI87" s="630"/>
      <c r="VJ87" s="630"/>
      <c r="VK87" s="630"/>
      <c r="VL87" s="630"/>
      <c r="VM87" s="630"/>
      <c r="VN87" s="630"/>
      <c r="VO87" s="630"/>
      <c r="VP87" s="630"/>
      <c r="VQ87" s="630"/>
      <c r="VR87" s="630"/>
      <c r="VS87" s="630"/>
      <c r="VT87" s="630"/>
      <c r="VU87" s="630"/>
      <c r="VV87" s="630"/>
      <c r="VW87" s="630"/>
      <c r="VX87" s="630"/>
      <c r="VY87" s="630"/>
      <c r="VZ87" s="630"/>
      <c r="WA87" s="630"/>
      <c r="WB87" s="630"/>
      <c r="WC87" s="630"/>
      <c r="WD87" s="630"/>
      <c r="WE87" s="630"/>
      <c r="WF87" s="630"/>
      <c r="WG87" s="630"/>
      <c r="WH87" s="630"/>
      <c r="WI87" s="630"/>
      <c r="WJ87" s="630"/>
      <c r="WK87" s="630"/>
      <c r="WL87" s="630"/>
      <c r="WM87" s="630"/>
      <c r="WN87" s="630"/>
      <c r="WO87" s="630"/>
      <c r="WP87" s="630"/>
      <c r="WQ87" s="630"/>
      <c r="WR87" s="630"/>
      <c r="WS87" s="630"/>
      <c r="WT87" s="630"/>
      <c r="WU87" s="630"/>
      <c r="WV87" s="630"/>
      <c r="WW87" s="630"/>
      <c r="WX87" s="630"/>
      <c r="WY87" s="630"/>
      <c r="WZ87" s="630"/>
      <c r="XA87" s="630"/>
      <c r="XB87" s="630"/>
      <c r="XC87" s="630"/>
      <c r="XD87" s="630"/>
      <c r="XE87" s="630"/>
      <c r="XF87" s="630"/>
      <c r="XG87" s="630"/>
      <c r="XH87" s="630"/>
      <c r="XI87" s="630"/>
      <c r="XJ87" s="630"/>
      <c r="XK87" s="630"/>
      <c r="XL87" s="630"/>
      <c r="XM87" s="630"/>
      <c r="XN87" s="630"/>
      <c r="XO87" s="630"/>
      <c r="XP87" s="630"/>
      <c r="XQ87" s="630"/>
      <c r="XR87" s="630"/>
      <c r="XS87" s="630"/>
      <c r="XT87" s="630"/>
      <c r="XU87" s="630"/>
      <c r="XV87" s="630"/>
      <c r="XW87" s="630"/>
      <c r="XX87" s="630"/>
      <c r="XY87" s="630"/>
      <c r="XZ87" s="630"/>
      <c r="YA87" s="630"/>
      <c r="YB87" s="630"/>
      <c r="YC87" s="630"/>
      <c r="YD87" s="630"/>
      <c r="YE87" s="630"/>
      <c r="YF87" s="630"/>
      <c r="YG87" s="630"/>
      <c r="YH87" s="630"/>
      <c r="YI87" s="630"/>
      <c r="YJ87" s="630"/>
      <c r="YK87" s="630"/>
      <c r="YL87" s="630"/>
      <c r="YM87" s="630"/>
      <c r="YN87" s="630"/>
      <c r="YO87" s="630"/>
      <c r="YP87" s="630"/>
      <c r="YQ87" s="630"/>
      <c r="YR87" s="630"/>
      <c r="YS87" s="630"/>
      <c r="YT87" s="630"/>
      <c r="YU87" s="630"/>
      <c r="YV87" s="630"/>
      <c r="YW87" s="630"/>
      <c r="YX87" s="630"/>
      <c r="YY87" s="630"/>
      <c r="YZ87" s="630"/>
      <c r="ZA87" s="630"/>
      <c r="ZB87" s="630"/>
      <c r="ZC87" s="630"/>
      <c r="ZD87" s="630"/>
      <c r="ZE87" s="630"/>
      <c r="ZF87" s="630"/>
      <c r="ZG87" s="630"/>
      <c r="ZH87" s="630"/>
      <c r="ZI87" s="630"/>
      <c r="ZJ87" s="630"/>
      <c r="ZK87" s="630"/>
      <c r="ZL87" s="630"/>
      <c r="ZM87" s="630"/>
      <c r="ZN87" s="630"/>
      <c r="ZO87" s="630"/>
      <c r="ZP87" s="630"/>
      <c r="ZQ87" s="630"/>
      <c r="ZR87" s="630"/>
      <c r="ZS87" s="630"/>
      <c r="ZT87" s="630"/>
      <c r="ZU87" s="630"/>
      <c r="ZV87" s="630"/>
      <c r="ZW87" s="630"/>
      <c r="ZX87" s="630"/>
      <c r="ZY87" s="630"/>
      <c r="ZZ87" s="630"/>
      <c r="AAA87" s="630"/>
      <c r="AAB87" s="630"/>
      <c r="AAC87" s="630"/>
      <c r="AAD87" s="630"/>
      <c r="AAE87" s="630"/>
      <c r="AAF87" s="630"/>
      <c r="AAG87" s="630"/>
      <c r="AAH87" s="630"/>
      <c r="AAI87" s="630"/>
      <c r="AAJ87" s="630"/>
      <c r="AAK87" s="630"/>
      <c r="AAL87" s="630"/>
      <c r="AAM87" s="630"/>
      <c r="AAN87" s="630"/>
      <c r="AAO87" s="630"/>
      <c r="AAP87" s="630"/>
      <c r="AAQ87" s="630"/>
      <c r="AAR87" s="630"/>
      <c r="AAS87" s="630"/>
      <c r="AAT87" s="630"/>
      <c r="AAU87" s="630"/>
      <c r="AAV87" s="630"/>
      <c r="AAW87" s="630"/>
      <c r="AAX87" s="630"/>
      <c r="AAY87" s="630"/>
      <c r="AAZ87" s="630"/>
      <c r="ABA87" s="630"/>
      <c r="ABB87" s="630"/>
      <c r="ABC87" s="630"/>
      <c r="ABD87" s="630"/>
      <c r="ABE87" s="630"/>
      <c r="ABF87" s="630"/>
      <c r="ABG87" s="630"/>
      <c r="ABH87" s="630"/>
      <c r="ABI87" s="630"/>
      <c r="ABJ87" s="630"/>
      <c r="ABK87" s="630"/>
      <c r="ABL87" s="630"/>
      <c r="ABM87" s="630"/>
      <c r="ABN87" s="630"/>
      <c r="ABO87" s="630"/>
      <c r="ABP87" s="630"/>
      <c r="ABQ87" s="630"/>
      <c r="ABR87" s="630"/>
      <c r="ABS87" s="630"/>
      <c r="ABT87" s="630"/>
      <c r="ABU87" s="630"/>
      <c r="ABV87" s="630"/>
      <c r="ABW87" s="630"/>
      <c r="ABX87" s="630"/>
      <c r="ABY87" s="630"/>
      <c r="ABZ87" s="630"/>
      <c r="ACA87" s="630"/>
      <c r="ACB87" s="630"/>
      <c r="ACC87" s="630"/>
      <c r="ACD87" s="630"/>
      <c r="ACE87" s="630"/>
      <c r="ACF87" s="630"/>
      <c r="ACG87" s="630"/>
      <c r="ACH87" s="630"/>
      <c r="ACI87" s="630"/>
      <c r="ACJ87" s="630"/>
      <c r="ACK87" s="630"/>
      <c r="ACL87" s="630"/>
      <c r="ACM87" s="630"/>
      <c r="ACN87" s="630"/>
      <c r="ACO87" s="630"/>
      <c r="ACP87" s="630"/>
      <c r="ACQ87" s="630"/>
      <c r="ACR87" s="630"/>
      <c r="ACS87" s="630"/>
      <c r="ACT87" s="630"/>
      <c r="ACU87" s="630"/>
      <c r="ACV87" s="630"/>
      <c r="ACW87" s="630"/>
      <c r="ACX87" s="630"/>
      <c r="ACY87" s="630"/>
      <c r="ACZ87" s="630"/>
      <c r="ADA87" s="630"/>
      <c r="ADB87" s="630"/>
      <c r="ADC87" s="630"/>
      <c r="ADD87" s="630"/>
      <c r="ADE87" s="630"/>
      <c r="ADF87" s="630"/>
      <c r="ADG87" s="630"/>
      <c r="ADH87" s="630"/>
      <c r="ADI87" s="630"/>
      <c r="ADJ87" s="630"/>
      <c r="ADK87" s="630"/>
      <c r="ADL87" s="630"/>
      <c r="ADM87" s="630"/>
      <c r="ADN87" s="630"/>
      <c r="ADO87" s="630"/>
      <c r="ADP87" s="630"/>
      <c r="ADQ87" s="630"/>
      <c r="ADR87" s="630"/>
      <c r="ADS87" s="630"/>
      <c r="ADT87" s="630"/>
      <c r="ADU87" s="630"/>
      <c r="ADV87" s="630"/>
      <c r="ADW87" s="630"/>
      <c r="ADX87" s="630"/>
      <c r="ADY87" s="630"/>
      <c r="ADZ87" s="630"/>
      <c r="AEA87" s="630"/>
      <c r="AEB87" s="630"/>
      <c r="AEC87" s="630"/>
      <c r="AED87" s="630"/>
      <c r="AEE87" s="630"/>
      <c r="AEF87" s="630"/>
      <c r="AEG87" s="630"/>
      <c r="AEH87" s="630"/>
      <c r="AEI87" s="630"/>
      <c r="AEJ87" s="630"/>
      <c r="AEK87" s="630"/>
      <c r="AEL87" s="630"/>
      <c r="AEM87" s="630"/>
      <c r="AEN87" s="630"/>
      <c r="AEO87" s="630"/>
      <c r="AEP87" s="630"/>
      <c r="AEQ87" s="630"/>
      <c r="AER87" s="630"/>
      <c r="AES87" s="630"/>
      <c r="AET87" s="630"/>
      <c r="AEU87" s="630"/>
      <c r="AEV87" s="630"/>
      <c r="AEW87" s="630"/>
      <c r="AEX87" s="630"/>
      <c r="AEY87" s="630"/>
      <c r="AEZ87" s="630"/>
      <c r="AFA87" s="630"/>
      <c r="AFB87" s="630"/>
      <c r="AFC87" s="630"/>
      <c r="AFD87" s="630"/>
      <c r="AFE87" s="630"/>
      <c r="AFF87" s="630"/>
      <c r="AFG87" s="630"/>
      <c r="AFH87" s="630"/>
      <c r="AFI87" s="630"/>
      <c r="AFJ87" s="630"/>
      <c r="AFK87" s="630"/>
      <c r="AFL87" s="630"/>
      <c r="AFM87" s="630"/>
      <c r="AFN87" s="630"/>
      <c r="AFO87" s="630"/>
      <c r="AFP87" s="630"/>
      <c r="AFQ87" s="630"/>
      <c r="AFR87" s="630"/>
      <c r="AFS87" s="630"/>
      <c r="AFT87" s="630"/>
      <c r="AFU87" s="630"/>
      <c r="AFV87" s="630"/>
      <c r="AFW87" s="630"/>
      <c r="AFX87" s="630"/>
      <c r="AFY87" s="630"/>
      <c r="AFZ87" s="630"/>
      <c r="AGA87" s="630"/>
      <c r="AGB87" s="630"/>
      <c r="AGC87" s="630"/>
      <c r="AGD87" s="630"/>
      <c r="AGE87" s="630"/>
      <c r="AGF87" s="630"/>
      <c r="AGG87" s="630"/>
      <c r="AGH87" s="630"/>
      <c r="AGI87" s="630"/>
      <c r="AGJ87" s="630"/>
      <c r="AGK87" s="630"/>
      <c r="AGL87" s="630"/>
      <c r="AGM87" s="630"/>
      <c r="AGN87" s="630"/>
      <c r="AGO87" s="630"/>
      <c r="AGP87" s="630"/>
      <c r="AGQ87" s="630"/>
      <c r="AGR87" s="630"/>
      <c r="AGS87" s="630"/>
      <c r="AGT87" s="630"/>
      <c r="AGU87" s="630"/>
      <c r="AGV87" s="630"/>
      <c r="AGW87" s="630"/>
      <c r="AGX87" s="630"/>
      <c r="AGY87" s="630"/>
      <c r="AGZ87" s="630"/>
      <c r="AHA87" s="630"/>
      <c r="AHB87" s="630"/>
      <c r="AHC87" s="630"/>
      <c r="AHD87" s="630"/>
      <c r="AHE87" s="630"/>
      <c r="AHF87" s="630"/>
      <c r="AHG87" s="630"/>
      <c r="AHH87" s="630"/>
      <c r="AHI87" s="630"/>
      <c r="AHJ87" s="630"/>
      <c r="AHK87" s="630"/>
      <c r="AHL87" s="630"/>
      <c r="AHM87" s="630"/>
      <c r="AHN87" s="630"/>
      <c r="AHO87" s="630"/>
      <c r="AHP87" s="630"/>
      <c r="AHQ87" s="630"/>
      <c r="AHR87" s="630"/>
      <c r="AHS87" s="630"/>
      <c r="AHT87" s="630"/>
      <c r="AHU87" s="630"/>
      <c r="AHV87" s="630"/>
      <c r="AHW87" s="630"/>
      <c r="AHX87" s="630"/>
      <c r="AHY87" s="630"/>
      <c r="AHZ87" s="630"/>
      <c r="AIA87" s="630"/>
      <c r="AIB87" s="630"/>
      <c r="AIC87" s="630"/>
      <c r="AID87" s="630"/>
      <c r="AIE87" s="630"/>
      <c r="AIF87" s="630"/>
      <c r="AIG87" s="630"/>
      <c r="AIH87" s="630"/>
      <c r="AII87" s="630"/>
      <c r="AIJ87" s="630"/>
      <c r="AIK87" s="630"/>
      <c r="AIL87" s="630"/>
      <c r="AIM87" s="630"/>
      <c r="AIN87" s="630"/>
      <c r="AIO87" s="630"/>
      <c r="AIP87" s="630"/>
      <c r="AIQ87" s="630"/>
      <c r="AIR87" s="630"/>
      <c r="AIS87" s="630"/>
      <c r="AIT87" s="630"/>
      <c r="AIU87" s="630"/>
      <c r="AIV87" s="630"/>
      <c r="AIW87" s="630"/>
      <c r="AIX87" s="630"/>
      <c r="AIY87" s="630"/>
      <c r="AIZ87" s="630"/>
      <c r="AJA87" s="630"/>
      <c r="AJB87" s="630"/>
      <c r="AJC87" s="630"/>
      <c r="AJD87" s="630"/>
      <c r="AJE87" s="630"/>
      <c r="AJF87" s="630"/>
      <c r="AJG87" s="630"/>
      <c r="AJH87" s="630"/>
      <c r="AJI87" s="630"/>
      <c r="AJJ87" s="630"/>
      <c r="AJK87" s="630"/>
      <c r="AJL87" s="630"/>
      <c r="AJM87" s="630"/>
      <c r="AJN87" s="630"/>
      <c r="AJO87" s="630"/>
      <c r="AJP87" s="630"/>
      <c r="AJQ87" s="630"/>
      <c r="AJR87" s="630"/>
      <c r="AJS87" s="630"/>
      <c r="AJT87" s="630"/>
      <c r="AJU87" s="630"/>
      <c r="AJV87" s="630"/>
      <c r="AJW87" s="630"/>
      <c r="AJX87" s="630"/>
      <c r="AJY87" s="630"/>
      <c r="AJZ87" s="630"/>
      <c r="AKA87" s="630"/>
      <c r="AKB87" s="630"/>
      <c r="AKC87" s="630"/>
      <c r="AKD87" s="630"/>
      <c r="AKE87" s="630"/>
      <c r="AKF87" s="630"/>
      <c r="AKG87" s="630"/>
      <c r="AKH87" s="630"/>
      <c r="AKI87" s="630"/>
      <c r="AKJ87" s="630"/>
      <c r="AKK87" s="630"/>
      <c r="AKL87" s="630"/>
      <c r="AKM87" s="630"/>
      <c r="AKN87" s="630"/>
      <c r="AKO87" s="630"/>
      <c r="AKP87" s="630"/>
      <c r="AKQ87" s="630"/>
      <c r="AKR87" s="630"/>
      <c r="AKS87" s="630"/>
      <c r="AKT87" s="630"/>
      <c r="AKU87" s="630"/>
      <c r="AKV87" s="630"/>
      <c r="AKW87" s="630"/>
      <c r="AKX87" s="630"/>
      <c r="AKY87" s="630"/>
      <c r="AKZ87" s="630"/>
      <c r="ALA87" s="630"/>
      <c r="ALB87" s="630"/>
      <c r="ALC87" s="630"/>
      <c r="ALD87" s="630"/>
      <c r="ALE87" s="630"/>
      <c r="ALF87" s="630"/>
      <c r="ALG87" s="630"/>
      <c r="ALH87" s="630"/>
      <c r="ALI87" s="630"/>
      <c r="ALJ87" s="630"/>
      <c r="ALK87" s="630"/>
      <c r="ALL87" s="630"/>
      <c r="ALM87" s="630"/>
      <c r="ALN87" s="630"/>
      <c r="ALO87" s="630"/>
    </row>
    <row r="88" s="634" customFormat="true" ht="15.75" hidden="true" customHeight="false" outlineLevel="0" collapsed="false">
      <c r="A88" s="630"/>
      <c r="B88" s="635"/>
      <c r="C88" s="632"/>
      <c r="D88" s="632"/>
      <c r="E88" s="632"/>
      <c r="F88" s="633" t="n">
        <v>0</v>
      </c>
      <c r="G88" s="633" t="n">
        <v>0</v>
      </c>
      <c r="H88" s="633" t="n">
        <v>0</v>
      </c>
      <c r="I88" s="633" t="n">
        <v>0</v>
      </c>
      <c r="J88" s="632"/>
      <c r="K88" s="632"/>
      <c r="L88" s="632"/>
      <c r="M88" s="632"/>
      <c r="N88" s="633" t="n">
        <v>0</v>
      </c>
      <c r="O88" s="633" t="n">
        <v>0</v>
      </c>
      <c r="P88" s="633" t="n">
        <v>0</v>
      </c>
      <c r="Q88" s="633" t="n">
        <v>0</v>
      </c>
      <c r="R88" s="632"/>
      <c r="S88" s="632"/>
      <c r="T88" s="632"/>
      <c r="U88" s="633" t="n">
        <v>0</v>
      </c>
      <c r="V88" s="633" t="n">
        <v>0</v>
      </c>
      <c r="W88" s="633" t="n">
        <v>0</v>
      </c>
      <c r="X88" s="633" t="n">
        <v>0</v>
      </c>
      <c r="Y88" s="633" t="n">
        <v>0</v>
      </c>
      <c r="Z88" s="633" t="n">
        <v>0</v>
      </c>
      <c r="AA88" s="633" t="n">
        <v>0</v>
      </c>
      <c r="AB88" s="633" t="n">
        <v>0</v>
      </c>
      <c r="AC88" s="633" t="n">
        <v>0</v>
      </c>
      <c r="AD88" s="633" t="n">
        <v>0</v>
      </c>
      <c r="AE88" s="633" t="n">
        <v>0</v>
      </c>
      <c r="AF88" s="633" t="n">
        <v>0</v>
      </c>
      <c r="AG88" s="633" t="n">
        <v>0</v>
      </c>
      <c r="AH88" s="633" t="n">
        <v>0</v>
      </c>
      <c r="AI88" s="633" t="n">
        <v>0</v>
      </c>
      <c r="AJ88" s="633" t="n">
        <v>0</v>
      </c>
      <c r="AK88" s="633" t="n">
        <v>0</v>
      </c>
      <c r="AL88" s="633" t="n">
        <v>0</v>
      </c>
      <c r="AM88" s="633" t="n">
        <v>0</v>
      </c>
      <c r="AN88" s="633" t="n">
        <v>0</v>
      </c>
      <c r="AO88" s="630"/>
      <c r="AP88" s="630"/>
      <c r="AQ88" s="630"/>
      <c r="AR88" s="630"/>
      <c r="AS88" s="630"/>
      <c r="AT88" s="630"/>
      <c r="AU88" s="630"/>
      <c r="AV88" s="630"/>
      <c r="AW88" s="630"/>
      <c r="AX88" s="630"/>
      <c r="AY88" s="630"/>
      <c r="AZ88" s="630"/>
      <c r="BA88" s="630"/>
      <c r="BB88" s="630"/>
      <c r="BC88" s="630"/>
      <c r="BD88" s="630"/>
      <c r="BE88" s="630"/>
      <c r="BF88" s="630"/>
      <c r="BG88" s="630"/>
      <c r="BH88" s="630"/>
      <c r="BI88" s="630"/>
      <c r="BJ88" s="630"/>
      <c r="BK88" s="630"/>
      <c r="BL88" s="630"/>
      <c r="BM88" s="630"/>
      <c r="BN88" s="630"/>
      <c r="BO88" s="630"/>
      <c r="BP88" s="630"/>
      <c r="BQ88" s="630"/>
      <c r="BR88" s="630"/>
      <c r="BS88" s="630"/>
      <c r="BT88" s="630"/>
      <c r="BU88" s="630"/>
      <c r="BV88" s="630"/>
      <c r="BW88" s="630"/>
      <c r="BX88" s="630"/>
      <c r="BY88" s="630"/>
      <c r="BZ88" s="630"/>
      <c r="CA88" s="630"/>
      <c r="CB88" s="630"/>
      <c r="CC88" s="630"/>
      <c r="CD88" s="630"/>
      <c r="CE88" s="630"/>
      <c r="CF88" s="630"/>
      <c r="CG88" s="630"/>
      <c r="CH88" s="630"/>
      <c r="CI88" s="630"/>
      <c r="CJ88" s="630"/>
      <c r="CK88" s="630"/>
      <c r="CL88" s="630"/>
      <c r="CM88" s="630"/>
      <c r="CN88" s="630"/>
      <c r="CO88" s="630"/>
      <c r="CP88" s="630"/>
      <c r="CQ88" s="630"/>
      <c r="CR88" s="630"/>
      <c r="CS88" s="630"/>
      <c r="CT88" s="630"/>
      <c r="CU88" s="630"/>
      <c r="CV88" s="630"/>
      <c r="CW88" s="630"/>
      <c r="CX88" s="630"/>
      <c r="CY88" s="630"/>
      <c r="CZ88" s="630"/>
      <c r="DA88" s="630"/>
      <c r="DB88" s="630"/>
      <c r="DC88" s="630"/>
      <c r="DD88" s="630"/>
      <c r="DE88" s="630"/>
      <c r="DF88" s="630"/>
      <c r="DG88" s="630"/>
      <c r="DH88" s="630"/>
      <c r="DI88" s="630"/>
      <c r="DJ88" s="630"/>
      <c r="DK88" s="630"/>
      <c r="DL88" s="630"/>
      <c r="DM88" s="630"/>
      <c r="DN88" s="630"/>
      <c r="DO88" s="630"/>
      <c r="DP88" s="630"/>
      <c r="DQ88" s="630"/>
      <c r="DR88" s="630"/>
      <c r="DS88" s="630"/>
      <c r="DT88" s="630"/>
      <c r="DU88" s="630"/>
      <c r="DV88" s="630"/>
      <c r="DW88" s="630"/>
      <c r="DX88" s="630"/>
      <c r="DY88" s="630"/>
      <c r="DZ88" s="630"/>
      <c r="EA88" s="630"/>
      <c r="EB88" s="630"/>
      <c r="EC88" s="630"/>
      <c r="ED88" s="630"/>
      <c r="EE88" s="630"/>
      <c r="EF88" s="630"/>
      <c r="EG88" s="630"/>
      <c r="EH88" s="630"/>
      <c r="EI88" s="630"/>
      <c r="EJ88" s="630"/>
      <c r="EK88" s="630"/>
      <c r="EL88" s="630"/>
      <c r="EM88" s="630"/>
      <c r="EN88" s="630"/>
      <c r="EO88" s="630"/>
      <c r="EP88" s="630"/>
      <c r="EQ88" s="630"/>
      <c r="ER88" s="630"/>
      <c r="ES88" s="630"/>
      <c r="ET88" s="630"/>
      <c r="EU88" s="630"/>
      <c r="EV88" s="630"/>
      <c r="EW88" s="630"/>
      <c r="EX88" s="630"/>
      <c r="EY88" s="630"/>
      <c r="EZ88" s="630"/>
      <c r="FA88" s="630"/>
      <c r="FB88" s="630"/>
      <c r="FC88" s="630"/>
      <c r="FD88" s="630"/>
      <c r="FE88" s="630"/>
      <c r="FF88" s="630"/>
      <c r="FG88" s="630"/>
      <c r="FH88" s="630"/>
      <c r="FI88" s="630"/>
      <c r="FJ88" s="630"/>
      <c r="FK88" s="630"/>
      <c r="FL88" s="630"/>
      <c r="FM88" s="630"/>
      <c r="FN88" s="630"/>
      <c r="FO88" s="630"/>
      <c r="FP88" s="630"/>
      <c r="FQ88" s="630"/>
      <c r="FR88" s="630"/>
      <c r="FS88" s="630"/>
      <c r="FT88" s="630"/>
      <c r="FU88" s="630"/>
      <c r="FV88" s="630"/>
      <c r="FW88" s="630"/>
      <c r="FX88" s="630"/>
      <c r="FY88" s="630"/>
      <c r="FZ88" s="630"/>
      <c r="GA88" s="630"/>
      <c r="GB88" s="630"/>
      <c r="GC88" s="630"/>
      <c r="GD88" s="630"/>
      <c r="GE88" s="630"/>
      <c r="GF88" s="630"/>
      <c r="GG88" s="630"/>
      <c r="GH88" s="630"/>
      <c r="GI88" s="630"/>
      <c r="GJ88" s="630"/>
      <c r="GK88" s="630"/>
      <c r="GL88" s="630"/>
      <c r="GM88" s="630"/>
      <c r="GN88" s="630"/>
      <c r="GO88" s="630"/>
      <c r="GP88" s="630"/>
      <c r="GQ88" s="630"/>
      <c r="GR88" s="630"/>
      <c r="GS88" s="630"/>
      <c r="GT88" s="630"/>
      <c r="GU88" s="630"/>
      <c r="GV88" s="630"/>
      <c r="GW88" s="630"/>
      <c r="GX88" s="630"/>
      <c r="GY88" s="630"/>
      <c r="GZ88" s="630"/>
      <c r="HA88" s="630"/>
      <c r="HB88" s="630"/>
      <c r="HC88" s="630"/>
      <c r="HD88" s="630"/>
      <c r="HE88" s="630"/>
      <c r="HF88" s="630"/>
      <c r="HG88" s="630"/>
      <c r="HH88" s="630"/>
      <c r="HI88" s="630"/>
      <c r="HJ88" s="630"/>
      <c r="HK88" s="630"/>
      <c r="HL88" s="630"/>
      <c r="HM88" s="630"/>
      <c r="HN88" s="630"/>
      <c r="HO88" s="630"/>
      <c r="HP88" s="630"/>
      <c r="HQ88" s="630"/>
      <c r="HR88" s="630"/>
      <c r="HS88" s="630"/>
      <c r="HT88" s="630"/>
      <c r="HU88" s="630"/>
      <c r="HV88" s="630"/>
      <c r="HW88" s="630"/>
      <c r="HX88" s="630"/>
      <c r="HY88" s="630"/>
      <c r="HZ88" s="630"/>
      <c r="IA88" s="630"/>
      <c r="IB88" s="630"/>
      <c r="IC88" s="630"/>
      <c r="ID88" s="630"/>
      <c r="IE88" s="630"/>
      <c r="IF88" s="630"/>
      <c r="IG88" s="630"/>
      <c r="IH88" s="630"/>
      <c r="II88" s="630"/>
      <c r="IJ88" s="630"/>
      <c r="IK88" s="630"/>
      <c r="IL88" s="630"/>
      <c r="IM88" s="630"/>
      <c r="IN88" s="630"/>
      <c r="IO88" s="630"/>
      <c r="IP88" s="630"/>
      <c r="IQ88" s="630"/>
      <c r="IR88" s="630"/>
      <c r="IS88" s="630"/>
      <c r="IT88" s="630"/>
      <c r="IU88" s="630"/>
      <c r="IV88" s="630"/>
      <c r="IW88" s="630"/>
      <c r="IX88" s="630"/>
      <c r="IY88" s="630"/>
      <c r="IZ88" s="630"/>
      <c r="JA88" s="630"/>
      <c r="JB88" s="630"/>
      <c r="JC88" s="630"/>
      <c r="JD88" s="630"/>
      <c r="JE88" s="630"/>
      <c r="JF88" s="630"/>
      <c r="JG88" s="630"/>
      <c r="JH88" s="630"/>
      <c r="JI88" s="630"/>
      <c r="JJ88" s="630"/>
      <c r="JK88" s="630"/>
      <c r="JL88" s="630"/>
      <c r="JM88" s="630"/>
      <c r="JN88" s="630"/>
      <c r="JO88" s="630"/>
      <c r="JP88" s="630"/>
      <c r="JQ88" s="630"/>
      <c r="JR88" s="630"/>
      <c r="JS88" s="630"/>
      <c r="JT88" s="630"/>
      <c r="JU88" s="630"/>
      <c r="JV88" s="630"/>
      <c r="JW88" s="630"/>
      <c r="JX88" s="630"/>
      <c r="JY88" s="630"/>
      <c r="JZ88" s="630"/>
      <c r="KA88" s="630"/>
      <c r="KB88" s="630"/>
      <c r="KC88" s="630"/>
      <c r="KD88" s="630"/>
      <c r="KE88" s="630"/>
      <c r="KF88" s="630"/>
      <c r="KG88" s="630"/>
      <c r="KH88" s="630"/>
      <c r="KI88" s="630"/>
      <c r="KJ88" s="630"/>
      <c r="KK88" s="630"/>
      <c r="KL88" s="630"/>
      <c r="KM88" s="630"/>
      <c r="KN88" s="630"/>
      <c r="KO88" s="630"/>
      <c r="KP88" s="630"/>
      <c r="KQ88" s="630"/>
      <c r="KR88" s="630"/>
      <c r="KS88" s="630"/>
      <c r="KT88" s="630"/>
      <c r="KU88" s="630"/>
      <c r="KV88" s="630"/>
      <c r="KW88" s="630"/>
      <c r="KX88" s="630"/>
      <c r="KY88" s="630"/>
      <c r="KZ88" s="630"/>
      <c r="LA88" s="630"/>
      <c r="LB88" s="630"/>
      <c r="LC88" s="630"/>
      <c r="LD88" s="630"/>
      <c r="LE88" s="630"/>
      <c r="LF88" s="630"/>
      <c r="LG88" s="630"/>
      <c r="LH88" s="630"/>
      <c r="LI88" s="630"/>
      <c r="LJ88" s="630"/>
      <c r="LK88" s="630"/>
      <c r="LL88" s="630"/>
      <c r="LM88" s="630"/>
      <c r="LN88" s="630"/>
      <c r="LO88" s="630"/>
      <c r="LP88" s="630"/>
      <c r="LQ88" s="630"/>
      <c r="LR88" s="630"/>
      <c r="LS88" s="630"/>
      <c r="LT88" s="630"/>
      <c r="LU88" s="630"/>
      <c r="LV88" s="630"/>
      <c r="LW88" s="630"/>
      <c r="LX88" s="630"/>
      <c r="LY88" s="630"/>
      <c r="LZ88" s="630"/>
      <c r="MA88" s="630"/>
      <c r="MB88" s="630"/>
      <c r="MC88" s="630"/>
      <c r="MD88" s="630"/>
      <c r="ME88" s="630"/>
      <c r="MF88" s="630"/>
      <c r="MG88" s="630"/>
      <c r="MH88" s="630"/>
      <c r="MI88" s="630"/>
      <c r="MJ88" s="630"/>
      <c r="MK88" s="630"/>
      <c r="ML88" s="630"/>
      <c r="MM88" s="630"/>
      <c r="MN88" s="630"/>
      <c r="MO88" s="630"/>
      <c r="MP88" s="630"/>
      <c r="MQ88" s="630"/>
      <c r="MR88" s="630"/>
      <c r="MS88" s="630"/>
      <c r="MT88" s="630"/>
      <c r="MU88" s="630"/>
      <c r="MV88" s="630"/>
      <c r="MW88" s="630"/>
      <c r="MX88" s="630"/>
      <c r="MY88" s="630"/>
      <c r="MZ88" s="630"/>
      <c r="NA88" s="630"/>
      <c r="NB88" s="630"/>
      <c r="NC88" s="630"/>
      <c r="ND88" s="630"/>
      <c r="NE88" s="630"/>
      <c r="NF88" s="630"/>
      <c r="NG88" s="630"/>
      <c r="NH88" s="630"/>
      <c r="NI88" s="630"/>
      <c r="NJ88" s="630"/>
      <c r="NK88" s="630"/>
      <c r="NL88" s="630"/>
      <c r="NM88" s="630"/>
      <c r="NN88" s="630"/>
      <c r="NO88" s="630"/>
      <c r="NP88" s="630"/>
      <c r="NQ88" s="630"/>
      <c r="NR88" s="630"/>
      <c r="NS88" s="630"/>
      <c r="NT88" s="630"/>
      <c r="NU88" s="630"/>
      <c r="NV88" s="630"/>
      <c r="NW88" s="630"/>
      <c r="NX88" s="630"/>
      <c r="NY88" s="630"/>
      <c r="NZ88" s="630"/>
      <c r="OA88" s="630"/>
      <c r="OB88" s="630"/>
      <c r="OC88" s="630"/>
      <c r="OD88" s="630"/>
      <c r="OE88" s="630"/>
      <c r="OF88" s="630"/>
      <c r="OG88" s="630"/>
      <c r="OH88" s="630"/>
      <c r="OI88" s="630"/>
      <c r="OJ88" s="630"/>
      <c r="OK88" s="630"/>
      <c r="OL88" s="630"/>
      <c r="OM88" s="630"/>
      <c r="ON88" s="630"/>
      <c r="OO88" s="630"/>
      <c r="OP88" s="630"/>
      <c r="OQ88" s="630"/>
      <c r="OR88" s="630"/>
      <c r="OS88" s="630"/>
      <c r="OT88" s="630"/>
      <c r="OU88" s="630"/>
      <c r="OV88" s="630"/>
      <c r="OW88" s="630"/>
      <c r="OX88" s="630"/>
      <c r="OY88" s="630"/>
      <c r="OZ88" s="630"/>
      <c r="PA88" s="630"/>
      <c r="PB88" s="630"/>
      <c r="PC88" s="630"/>
      <c r="PD88" s="630"/>
      <c r="PE88" s="630"/>
      <c r="PF88" s="630"/>
      <c r="PG88" s="630"/>
      <c r="PH88" s="630"/>
      <c r="PI88" s="630"/>
      <c r="PJ88" s="630"/>
      <c r="PK88" s="630"/>
      <c r="PL88" s="630"/>
      <c r="PM88" s="630"/>
      <c r="PN88" s="630"/>
      <c r="PO88" s="630"/>
      <c r="PP88" s="630"/>
      <c r="PQ88" s="630"/>
      <c r="PR88" s="630"/>
      <c r="PS88" s="630"/>
      <c r="PT88" s="630"/>
      <c r="PU88" s="630"/>
      <c r="PV88" s="630"/>
      <c r="PW88" s="630"/>
      <c r="PX88" s="630"/>
      <c r="PY88" s="630"/>
      <c r="PZ88" s="630"/>
      <c r="QA88" s="630"/>
      <c r="QB88" s="630"/>
      <c r="QC88" s="630"/>
      <c r="QD88" s="630"/>
      <c r="QE88" s="630"/>
      <c r="QF88" s="630"/>
      <c r="QG88" s="630"/>
      <c r="QH88" s="630"/>
      <c r="QI88" s="630"/>
      <c r="QJ88" s="630"/>
      <c r="QK88" s="630"/>
      <c r="QL88" s="630"/>
      <c r="QM88" s="630"/>
      <c r="QN88" s="630"/>
      <c r="QO88" s="630"/>
      <c r="QP88" s="630"/>
      <c r="QQ88" s="630"/>
      <c r="QR88" s="630"/>
      <c r="QS88" s="630"/>
      <c r="QT88" s="630"/>
      <c r="QU88" s="630"/>
      <c r="QV88" s="630"/>
      <c r="QW88" s="630"/>
      <c r="QX88" s="630"/>
      <c r="QY88" s="630"/>
      <c r="QZ88" s="630"/>
      <c r="RA88" s="630"/>
      <c r="RB88" s="630"/>
      <c r="RC88" s="630"/>
      <c r="RD88" s="630"/>
      <c r="RE88" s="630"/>
      <c r="RF88" s="630"/>
      <c r="RG88" s="630"/>
      <c r="RH88" s="630"/>
      <c r="RI88" s="630"/>
      <c r="RJ88" s="630"/>
      <c r="RK88" s="630"/>
      <c r="RL88" s="630"/>
      <c r="RM88" s="630"/>
      <c r="RN88" s="630"/>
      <c r="RO88" s="630"/>
      <c r="RP88" s="630"/>
      <c r="RQ88" s="630"/>
      <c r="RR88" s="630"/>
      <c r="RS88" s="630"/>
      <c r="RT88" s="630"/>
      <c r="RU88" s="630"/>
      <c r="RV88" s="630"/>
      <c r="RW88" s="630"/>
      <c r="RX88" s="630"/>
      <c r="RY88" s="630"/>
      <c r="RZ88" s="630"/>
      <c r="SA88" s="630"/>
      <c r="SB88" s="630"/>
      <c r="SC88" s="630"/>
      <c r="SD88" s="630"/>
      <c r="SE88" s="630"/>
      <c r="SF88" s="630"/>
      <c r="SG88" s="630"/>
      <c r="SH88" s="630"/>
      <c r="SI88" s="630"/>
      <c r="SJ88" s="630"/>
      <c r="SK88" s="630"/>
      <c r="SL88" s="630"/>
      <c r="SM88" s="630"/>
      <c r="SN88" s="630"/>
      <c r="SO88" s="630"/>
      <c r="SP88" s="630"/>
      <c r="SQ88" s="630"/>
      <c r="SR88" s="630"/>
      <c r="SS88" s="630"/>
      <c r="ST88" s="630"/>
      <c r="SU88" s="630"/>
      <c r="SV88" s="630"/>
      <c r="SW88" s="630"/>
      <c r="SX88" s="630"/>
      <c r="SY88" s="630"/>
      <c r="SZ88" s="630"/>
      <c r="TA88" s="630"/>
      <c r="TB88" s="630"/>
      <c r="TC88" s="630"/>
      <c r="TD88" s="630"/>
      <c r="TE88" s="630"/>
      <c r="TF88" s="630"/>
      <c r="TG88" s="630"/>
      <c r="TH88" s="630"/>
      <c r="TI88" s="630"/>
      <c r="TJ88" s="630"/>
      <c r="TK88" s="630"/>
      <c r="TL88" s="630"/>
      <c r="TM88" s="630"/>
      <c r="TN88" s="630"/>
      <c r="TO88" s="630"/>
      <c r="TP88" s="630"/>
      <c r="TQ88" s="630"/>
      <c r="TR88" s="630"/>
      <c r="TS88" s="630"/>
      <c r="TT88" s="630"/>
      <c r="TU88" s="630"/>
      <c r="TV88" s="630"/>
      <c r="TW88" s="630"/>
      <c r="TX88" s="630"/>
      <c r="TY88" s="630"/>
      <c r="TZ88" s="630"/>
      <c r="UA88" s="630"/>
      <c r="UB88" s="630"/>
      <c r="UC88" s="630"/>
      <c r="UD88" s="630"/>
      <c r="UE88" s="630"/>
      <c r="UF88" s="630"/>
      <c r="UG88" s="630"/>
      <c r="UH88" s="630"/>
      <c r="UI88" s="630"/>
      <c r="UJ88" s="630"/>
      <c r="UK88" s="630"/>
      <c r="UL88" s="630"/>
      <c r="UM88" s="630"/>
      <c r="UN88" s="630"/>
      <c r="UO88" s="630"/>
      <c r="UP88" s="630"/>
      <c r="UQ88" s="630"/>
      <c r="UR88" s="630"/>
      <c r="US88" s="630"/>
      <c r="UT88" s="630"/>
      <c r="UU88" s="630"/>
      <c r="UV88" s="630"/>
      <c r="UW88" s="630"/>
      <c r="UX88" s="630"/>
      <c r="UY88" s="630"/>
      <c r="UZ88" s="630"/>
      <c r="VA88" s="630"/>
      <c r="VB88" s="630"/>
      <c r="VC88" s="630"/>
      <c r="VD88" s="630"/>
      <c r="VE88" s="630"/>
      <c r="VF88" s="630"/>
      <c r="VG88" s="630"/>
      <c r="VH88" s="630"/>
      <c r="VI88" s="630"/>
      <c r="VJ88" s="630"/>
      <c r="VK88" s="630"/>
      <c r="VL88" s="630"/>
      <c r="VM88" s="630"/>
      <c r="VN88" s="630"/>
      <c r="VO88" s="630"/>
      <c r="VP88" s="630"/>
      <c r="VQ88" s="630"/>
      <c r="VR88" s="630"/>
      <c r="VS88" s="630"/>
      <c r="VT88" s="630"/>
      <c r="VU88" s="630"/>
      <c r="VV88" s="630"/>
      <c r="VW88" s="630"/>
      <c r="VX88" s="630"/>
      <c r="VY88" s="630"/>
      <c r="VZ88" s="630"/>
      <c r="WA88" s="630"/>
      <c r="WB88" s="630"/>
      <c r="WC88" s="630"/>
      <c r="WD88" s="630"/>
      <c r="WE88" s="630"/>
      <c r="WF88" s="630"/>
      <c r="WG88" s="630"/>
      <c r="WH88" s="630"/>
      <c r="WI88" s="630"/>
      <c r="WJ88" s="630"/>
      <c r="WK88" s="630"/>
      <c r="WL88" s="630"/>
      <c r="WM88" s="630"/>
      <c r="WN88" s="630"/>
      <c r="WO88" s="630"/>
      <c r="WP88" s="630"/>
      <c r="WQ88" s="630"/>
      <c r="WR88" s="630"/>
      <c r="WS88" s="630"/>
      <c r="WT88" s="630"/>
      <c r="WU88" s="630"/>
      <c r="WV88" s="630"/>
      <c r="WW88" s="630"/>
      <c r="WX88" s="630"/>
      <c r="WY88" s="630"/>
      <c r="WZ88" s="630"/>
      <c r="XA88" s="630"/>
      <c r="XB88" s="630"/>
      <c r="XC88" s="630"/>
      <c r="XD88" s="630"/>
      <c r="XE88" s="630"/>
      <c r="XF88" s="630"/>
      <c r="XG88" s="630"/>
      <c r="XH88" s="630"/>
      <c r="XI88" s="630"/>
      <c r="XJ88" s="630"/>
      <c r="XK88" s="630"/>
      <c r="XL88" s="630"/>
      <c r="XM88" s="630"/>
      <c r="XN88" s="630"/>
      <c r="XO88" s="630"/>
      <c r="XP88" s="630"/>
      <c r="XQ88" s="630"/>
      <c r="XR88" s="630"/>
      <c r="XS88" s="630"/>
      <c r="XT88" s="630"/>
      <c r="XU88" s="630"/>
      <c r="XV88" s="630"/>
      <c r="XW88" s="630"/>
      <c r="XX88" s="630"/>
      <c r="XY88" s="630"/>
      <c r="XZ88" s="630"/>
      <c r="YA88" s="630"/>
      <c r="YB88" s="630"/>
      <c r="YC88" s="630"/>
      <c r="YD88" s="630"/>
      <c r="YE88" s="630"/>
      <c r="YF88" s="630"/>
      <c r="YG88" s="630"/>
      <c r="YH88" s="630"/>
      <c r="YI88" s="630"/>
      <c r="YJ88" s="630"/>
      <c r="YK88" s="630"/>
      <c r="YL88" s="630"/>
      <c r="YM88" s="630"/>
      <c r="YN88" s="630"/>
      <c r="YO88" s="630"/>
      <c r="YP88" s="630"/>
      <c r="YQ88" s="630"/>
      <c r="YR88" s="630"/>
      <c r="YS88" s="630"/>
      <c r="YT88" s="630"/>
      <c r="YU88" s="630"/>
      <c r="YV88" s="630"/>
      <c r="YW88" s="630"/>
      <c r="YX88" s="630"/>
      <c r="YY88" s="630"/>
      <c r="YZ88" s="630"/>
      <c r="ZA88" s="630"/>
      <c r="ZB88" s="630"/>
      <c r="ZC88" s="630"/>
      <c r="ZD88" s="630"/>
      <c r="ZE88" s="630"/>
      <c r="ZF88" s="630"/>
      <c r="ZG88" s="630"/>
      <c r="ZH88" s="630"/>
      <c r="ZI88" s="630"/>
      <c r="ZJ88" s="630"/>
      <c r="ZK88" s="630"/>
      <c r="ZL88" s="630"/>
      <c r="ZM88" s="630"/>
      <c r="ZN88" s="630"/>
      <c r="ZO88" s="630"/>
      <c r="ZP88" s="630"/>
      <c r="ZQ88" s="630"/>
      <c r="ZR88" s="630"/>
      <c r="ZS88" s="630"/>
      <c r="ZT88" s="630"/>
      <c r="ZU88" s="630"/>
      <c r="ZV88" s="630"/>
      <c r="ZW88" s="630"/>
      <c r="ZX88" s="630"/>
      <c r="ZY88" s="630"/>
      <c r="ZZ88" s="630"/>
      <c r="AAA88" s="630"/>
      <c r="AAB88" s="630"/>
      <c r="AAC88" s="630"/>
      <c r="AAD88" s="630"/>
      <c r="AAE88" s="630"/>
      <c r="AAF88" s="630"/>
      <c r="AAG88" s="630"/>
      <c r="AAH88" s="630"/>
      <c r="AAI88" s="630"/>
      <c r="AAJ88" s="630"/>
      <c r="AAK88" s="630"/>
      <c r="AAL88" s="630"/>
      <c r="AAM88" s="630"/>
      <c r="AAN88" s="630"/>
      <c r="AAO88" s="630"/>
      <c r="AAP88" s="630"/>
      <c r="AAQ88" s="630"/>
      <c r="AAR88" s="630"/>
      <c r="AAS88" s="630"/>
      <c r="AAT88" s="630"/>
      <c r="AAU88" s="630"/>
      <c r="AAV88" s="630"/>
      <c r="AAW88" s="630"/>
      <c r="AAX88" s="630"/>
      <c r="AAY88" s="630"/>
      <c r="AAZ88" s="630"/>
      <c r="ABA88" s="630"/>
      <c r="ABB88" s="630"/>
      <c r="ABC88" s="630"/>
      <c r="ABD88" s="630"/>
      <c r="ABE88" s="630"/>
      <c r="ABF88" s="630"/>
      <c r="ABG88" s="630"/>
      <c r="ABH88" s="630"/>
      <c r="ABI88" s="630"/>
      <c r="ABJ88" s="630"/>
      <c r="ABK88" s="630"/>
      <c r="ABL88" s="630"/>
      <c r="ABM88" s="630"/>
      <c r="ABN88" s="630"/>
      <c r="ABO88" s="630"/>
      <c r="ABP88" s="630"/>
      <c r="ABQ88" s="630"/>
      <c r="ABR88" s="630"/>
      <c r="ABS88" s="630"/>
      <c r="ABT88" s="630"/>
      <c r="ABU88" s="630"/>
      <c r="ABV88" s="630"/>
      <c r="ABW88" s="630"/>
      <c r="ABX88" s="630"/>
      <c r="ABY88" s="630"/>
      <c r="ABZ88" s="630"/>
      <c r="ACA88" s="630"/>
      <c r="ACB88" s="630"/>
      <c r="ACC88" s="630"/>
      <c r="ACD88" s="630"/>
      <c r="ACE88" s="630"/>
      <c r="ACF88" s="630"/>
      <c r="ACG88" s="630"/>
      <c r="ACH88" s="630"/>
      <c r="ACI88" s="630"/>
      <c r="ACJ88" s="630"/>
      <c r="ACK88" s="630"/>
      <c r="ACL88" s="630"/>
      <c r="ACM88" s="630"/>
      <c r="ACN88" s="630"/>
      <c r="ACO88" s="630"/>
      <c r="ACP88" s="630"/>
      <c r="ACQ88" s="630"/>
      <c r="ACR88" s="630"/>
      <c r="ACS88" s="630"/>
      <c r="ACT88" s="630"/>
      <c r="ACU88" s="630"/>
      <c r="ACV88" s="630"/>
      <c r="ACW88" s="630"/>
      <c r="ACX88" s="630"/>
      <c r="ACY88" s="630"/>
      <c r="ACZ88" s="630"/>
      <c r="ADA88" s="630"/>
      <c r="ADB88" s="630"/>
      <c r="ADC88" s="630"/>
      <c r="ADD88" s="630"/>
      <c r="ADE88" s="630"/>
      <c r="ADF88" s="630"/>
      <c r="ADG88" s="630"/>
      <c r="ADH88" s="630"/>
      <c r="ADI88" s="630"/>
      <c r="ADJ88" s="630"/>
      <c r="ADK88" s="630"/>
      <c r="ADL88" s="630"/>
      <c r="ADM88" s="630"/>
      <c r="ADN88" s="630"/>
      <c r="ADO88" s="630"/>
      <c r="ADP88" s="630"/>
      <c r="ADQ88" s="630"/>
      <c r="ADR88" s="630"/>
      <c r="ADS88" s="630"/>
      <c r="ADT88" s="630"/>
      <c r="ADU88" s="630"/>
      <c r="ADV88" s="630"/>
      <c r="ADW88" s="630"/>
      <c r="ADX88" s="630"/>
      <c r="ADY88" s="630"/>
      <c r="ADZ88" s="630"/>
      <c r="AEA88" s="630"/>
      <c r="AEB88" s="630"/>
      <c r="AEC88" s="630"/>
      <c r="AED88" s="630"/>
      <c r="AEE88" s="630"/>
      <c r="AEF88" s="630"/>
      <c r="AEG88" s="630"/>
      <c r="AEH88" s="630"/>
      <c r="AEI88" s="630"/>
      <c r="AEJ88" s="630"/>
      <c r="AEK88" s="630"/>
      <c r="AEL88" s="630"/>
      <c r="AEM88" s="630"/>
      <c r="AEN88" s="630"/>
      <c r="AEO88" s="630"/>
      <c r="AEP88" s="630"/>
      <c r="AEQ88" s="630"/>
      <c r="AER88" s="630"/>
      <c r="AES88" s="630"/>
      <c r="AET88" s="630"/>
      <c r="AEU88" s="630"/>
      <c r="AEV88" s="630"/>
      <c r="AEW88" s="630"/>
      <c r="AEX88" s="630"/>
      <c r="AEY88" s="630"/>
      <c r="AEZ88" s="630"/>
      <c r="AFA88" s="630"/>
      <c r="AFB88" s="630"/>
      <c r="AFC88" s="630"/>
      <c r="AFD88" s="630"/>
      <c r="AFE88" s="630"/>
      <c r="AFF88" s="630"/>
      <c r="AFG88" s="630"/>
      <c r="AFH88" s="630"/>
      <c r="AFI88" s="630"/>
      <c r="AFJ88" s="630"/>
      <c r="AFK88" s="630"/>
      <c r="AFL88" s="630"/>
      <c r="AFM88" s="630"/>
      <c r="AFN88" s="630"/>
      <c r="AFO88" s="630"/>
      <c r="AFP88" s="630"/>
      <c r="AFQ88" s="630"/>
      <c r="AFR88" s="630"/>
      <c r="AFS88" s="630"/>
      <c r="AFT88" s="630"/>
      <c r="AFU88" s="630"/>
      <c r="AFV88" s="630"/>
      <c r="AFW88" s="630"/>
      <c r="AFX88" s="630"/>
      <c r="AFY88" s="630"/>
      <c r="AFZ88" s="630"/>
      <c r="AGA88" s="630"/>
      <c r="AGB88" s="630"/>
      <c r="AGC88" s="630"/>
      <c r="AGD88" s="630"/>
      <c r="AGE88" s="630"/>
      <c r="AGF88" s="630"/>
      <c r="AGG88" s="630"/>
      <c r="AGH88" s="630"/>
      <c r="AGI88" s="630"/>
      <c r="AGJ88" s="630"/>
      <c r="AGK88" s="630"/>
      <c r="AGL88" s="630"/>
      <c r="AGM88" s="630"/>
      <c r="AGN88" s="630"/>
      <c r="AGO88" s="630"/>
      <c r="AGP88" s="630"/>
      <c r="AGQ88" s="630"/>
      <c r="AGR88" s="630"/>
      <c r="AGS88" s="630"/>
      <c r="AGT88" s="630"/>
      <c r="AGU88" s="630"/>
      <c r="AGV88" s="630"/>
      <c r="AGW88" s="630"/>
      <c r="AGX88" s="630"/>
      <c r="AGY88" s="630"/>
      <c r="AGZ88" s="630"/>
      <c r="AHA88" s="630"/>
      <c r="AHB88" s="630"/>
      <c r="AHC88" s="630"/>
      <c r="AHD88" s="630"/>
      <c r="AHE88" s="630"/>
      <c r="AHF88" s="630"/>
      <c r="AHG88" s="630"/>
      <c r="AHH88" s="630"/>
      <c r="AHI88" s="630"/>
      <c r="AHJ88" s="630"/>
      <c r="AHK88" s="630"/>
      <c r="AHL88" s="630"/>
      <c r="AHM88" s="630"/>
      <c r="AHN88" s="630"/>
      <c r="AHO88" s="630"/>
      <c r="AHP88" s="630"/>
      <c r="AHQ88" s="630"/>
      <c r="AHR88" s="630"/>
      <c r="AHS88" s="630"/>
      <c r="AHT88" s="630"/>
      <c r="AHU88" s="630"/>
      <c r="AHV88" s="630"/>
      <c r="AHW88" s="630"/>
      <c r="AHX88" s="630"/>
      <c r="AHY88" s="630"/>
      <c r="AHZ88" s="630"/>
      <c r="AIA88" s="630"/>
      <c r="AIB88" s="630"/>
      <c r="AIC88" s="630"/>
      <c r="AID88" s="630"/>
      <c r="AIE88" s="630"/>
      <c r="AIF88" s="630"/>
      <c r="AIG88" s="630"/>
      <c r="AIH88" s="630"/>
      <c r="AII88" s="630"/>
      <c r="AIJ88" s="630"/>
      <c r="AIK88" s="630"/>
      <c r="AIL88" s="630"/>
      <c r="AIM88" s="630"/>
      <c r="AIN88" s="630"/>
      <c r="AIO88" s="630"/>
      <c r="AIP88" s="630"/>
      <c r="AIQ88" s="630"/>
      <c r="AIR88" s="630"/>
      <c r="AIS88" s="630"/>
      <c r="AIT88" s="630"/>
      <c r="AIU88" s="630"/>
      <c r="AIV88" s="630"/>
      <c r="AIW88" s="630"/>
      <c r="AIX88" s="630"/>
      <c r="AIY88" s="630"/>
      <c r="AIZ88" s="630"/>
      <c r="AJA88" s="630"/>
      <c r="AJB88" s="630"/>
      <c r="AJC88" s="630"/>
      <c r="AJD88" s="630"/>
      <c r="AJE88" s="630"/>
      <c r="AJF88" s="630"/>
      <c r="AJG88" s="630"/>
      <c r="AJH88" s="630"/>
      <c r="AJI88" s="630"/>
      <c r="AJJ88" s="630"/>
      <c r="AJK88" s="630"/>
      <c r="AJL88" s="630"/>
      <c r="AJM88" s="630"/>
      <c r="AJN88" s="630"/>
      <c r="AJO88" s="630"/>
      <c r="AJP88" s="630"/>
      <c r="AJQ88" s="630"/>
      <c r="AJR88" s="630"/>
      <c r="AJS88" s="630"/>
      <c r="AJT88" s="630"/>
      <c r="AJU88" s="630"/>
      <c r="AJV88" s="630"/>
      <c r="AJW88" s="630"/>
      <c r="AJX88" s="630"/>
      <c r="AJY88" s="630"/>
      <c r="AJZ88" s="630"/>
      <c r="AKA88" s="630"/>
      <c r="AKB88" s="630"/>
      <c r="AKC88" s="630"/>
      <c r="AKD88" s="630"/>
      <c r="AKE88" s="630"/>
      <c r="AKF88" s="630"/>
      <c r="AKG88" s="630"/>
      <c r="AKH88" s="630"/>
      <c r="AKI88" s="630"/>
      <c r="AKJ88" s="630"/>
      <c r="AKK88" s="630"/>
      <c r="AKL88" s="630"/>
      <c r="AKM88" s="630"/>
      <c r="AKN88" s="630"/>
      <c r="AKO88" s="630"/>
      <c r="AKP88" s="630"/>
      <c r="AKQ88" s="630"/>
      <c r="AKR88" s="630"/>
      <c r="AKS88" s="630"/>
      <c r="AKT88" s="630"/>
      <c r="AKU88" s="630"/>
      <c r="AKV88" s="630"/>
      <c r="AKW88" s="630"/>
      <c r="AKX88" s="630"/>
      <c r="AKY88" s="630"/>
      <c r="AKZ88" s="630"/>
      <c r="ALA88" s="630"/>
      <c r="ALB88" s="630"/>
      <c r="ALC88" s="630"/>
      <c r="ALD88" s="630"/>
      <c r="ALE88" s="630"/>
      <c r="ALF88" s="630"/>
      <c r="ALG88" s="630"/>
      <c r="ALH88" s="630"/>
      <c r="ALI88" s="630"/>
      <c r="ALJ88" s="630"/>
      <c r="ALK88" s="630"/>
      <c r="ALL88" s="630"/>
      <c r="ALM88" s="630"/>
      <c r="ALN88" s="630"/>
      <c r="ALO88" s="630"/>
    </row>
    <row r="89" s="634" customFormat="true" ht="15.75" hidden="true" customHeight="false" outlineLevel="0" collapsed="false">
      <c r="A89" s="630"/>
      <c r="B89" s="635"/>
      <c r="C89" s="632"/>
      <c r="D89" s="632"/>
      <c r="E89" s="632"/>
      <c r="F89" s="633" t="n">
        <v>0</v>
      </c>
      <c r="G89" s="633" t="n">
        <v>0</v>
      </c>
      <c r="H89" s="633" t="n">
        <v>0</v>
      </c>
      <c r="I89" s="633" t="n">
        <v>0</v>
      </c>
      <c r="J89" s="632"/>
      <c r="K89" s="632"/>
      <c r="L89" s="632"/>
      <c r="M89" s="632"/>
      <c r="N89" s="633" t="n">
        <v>0</v>
      </c>
      <c r="O89" s="633" t="n">
        <v>0</v>
      </c>
      <c r="P89" s="633" t="n">
        <v>0</v>
      </c>
      <c r="Q89" s="633" t="n">
        <v>0</v>
      </c>
      <c r="R89" s="632"/>
      <c r="S89" s="632"/>
      <c r="T89" s="632"/>
      <c r="U89" s="633" t="n">
        <v>0</v>
      </c>
      <c r="V89" s="633" t="n">
        <v>0</v>
      </c>
      <c r="W89" s="633" t="n">
        <v>0</v>
      </c>
      <c r="X89" s="633" t="n">
        <v>0</v>
      </c>
      <c r="Y89" s="633" t="n">
        <v>0</v>
      </c>
      <c r="Z89" s="633" t="n">
        <v>0</v>
      </c>
      <c r="AA89" s="633" t="n">
        <v>0</v>
      </c>
      <c r="AB89" s="633" t="n">
        <v>0</v>
      </c>
      <c r="AC89" s="633" t="n">
        <v>0</v>
      </c>
      <c r="AD89" s="633" t="n">
        <v>0</v>
      </c>
      <c r="AE89" s="633" t="n">
        <v>0</v>
      </c>
      <c r="AF89" s="633" t="n">
        <v>0</v>
      </c>
      <c r="AG89" s="633" t="n">
        <v>0</v>
      </c>
      <c r="AH89" s="633" t="n">
        <v>0</v>
      </c>
      <c r="AI89" s="633" t="n">
        <v>0</v>
      </c>
      <c r="AJ89" s="633" t="n">
        <v>0</v>
      </c>
      <c r="AK89" s="633" t="n">
        <v>0</v>
      </c>
      <c r="AL89" s="633" t="n">
        <v>0</v>
      </c>
      <c r="AM89" s="633" t="n">
        <v>0</v>
      </c>
      <c r="AN89" s="633" t="n">
        <v>0</v>
      </c>
      <c r="AO89" s="630"/>
      <c r="AP89" s="630"/>
      <c r="AQ89" s="630"/>
      <c r="AR89" s="630"/>
      <c r="AS89" s="630"/>
      <c r="AT89" s="630"/>
      <c r="AU89" s="630"/>
      <c r="AV89" s="630"/>
      <c r="AW89" s="630"/>
      <c r="AX89" s="630"/>
      <c r="AY89" s="630"/>
      <c r="AZ89" s="630"/>
      <c r="BA89" s="630"/>
      <c r="BB89" s="630"/>
      <c r="BC89" s="630"/>
      <c r="BD89" s="630"/>
      <c r="BE89" s="630"/>
      <c r="BF89" s="630"/>
      <c r="BG89" s="630"/>
      <c r="BH89" s="630"/>
      <c r="BI89" s="630"/>
      <c r="BJ89" s="630"/>
      <c r="BK89" s="630"/>
      <c r="BL89" s="630"/>
      <c r="BM89" s="630"/>
      <c r="BN89" s="630"/>
      <c r="BO89" s="630"/>
      <c r="BP89" s="630"/>
      <c r="BQ89" s="630"/>
      <c r="BR89" s="630"/>
      <c r="BS89" s="630"/>
      <c r="BT89" s="630"/>
      <c r="BU89" s="630"/>
      <c r="BV89" s="630"/>
      <c r="BW89" s="630"/>
      <c r="BX89" s="630"/>
      <c r="BY89" s="630"/>
      <c r="BZ89" s="630"/>
      <c r="CA89" s="630"/>
      <c r="CB89" s="630"/>
      <c r="CC89" s="630"/>
      <c r="CD89" s="630"/>
      <c r="CE89" s="630"/>
      <c r="CF89" s="630"/>
      <c r="CG89" s="630"/>
      <c r="CH89" s="630"/>
      <c r="CI89" s="630"/>
      <c r="CJ89" s="630"/>
      <c r="CK89" s="630"/>
      <c r="CL89" s="630"/>
      <c r="CM89" s="630"/>
      <c r="CN89" s="630"/>
      <c r="CO89" s="630"/>
      <c r="CP89" s="630"/>
      <c r="CQ89" s="630"/>
      <c r="CR89" s="630"/>
      <c r="CS89" s="630"/>
      <c r="CT89" s="630"/>
      <c r="CU89" s="630"/>
      <c r="CV89" s="630"/>
      <c r="CW89" s="630"/>
      <c r="CX89" s="630"/>
      <c r="CY89" s="630"/>
      <c r="CZ89" s="630"/>
      <c r="DA89" s="630"/>
      <c r="DB89" s="630"/>
      <c r="DC89" s="630"/>
      <c r="DD89" s="630"/>
      <c r="DE89" s="630"/>
      <c r="DF89" s="630"/>
      <c r="DG89" s="630"/>
      <c r="DH89" s="630"/>
      <c r="DI89" s="630"/>
      <c r="DJ89" s="630"/>
      <c r="DK89" s="630"/>
      <c r="DL89" s="630"/>
      <c r="DM89" s="630"/>
      <c r="DN89" s="630"/>
      <c r="DO89" s="630"/>
      <c r="DP89" s="630"/>
      <c r="DQ89" s="630"/>
      <c r="DR89" s="630"/>
      <c r="DS89" s="630"/>
      <c r="DT89" s="630"/>
      <c r="DU89" s="630"/>
      <c r="DV89" s="630"/>
      <c r="DW89" s="630"/>
      <c r="DX89" s="630"/>
      <c r="DY89" s="630"/>
      <c r="DZ89" s="630"/>
      <c r="EA89" s="630"/>
      <c r="EB89" s="630"/>
      <c r="EC89" s="630"/>
      <c r="ED89" s="630"/>
      <c r="EE89" s="630"/>
      <c r="EF89" s="630"/>
      <c r="EG89" s="630"/>
      <c r="EH89" s="630"/>
      <c r="EI89" s="630"/>
      <c r="EJ89" s="630"/>
      <c r="EK89" s="630"/>
      <c r="EL89" s="630"/>
      <c r="EM89" s="630"/>
      <c r="EN89" s="630"/>
      <c r="EO89" s="630"/>
      <c r="EP89" s="630"/>
      <c r="EQ89" s="630"/>
      <c r="ER89" s="630"/>
      <c r="ES89" s="630"/>
      <c r="ET89" s="630"/>
      <c r="EU89" s="630"/>
      <c r="EV89" s="630"/>
      <c r="EW89" s="630"/>
      <c r="EX89" s="630"/>
      <c r="EY89" s="630"/>
      <c r="EZ89" s="630"/>
      <c r="FA89" s="630"/>
      <c r="FB89" s="630"/>
      <c r="FC89" s="630"/>
      <c r="FD89" s="630"/>
      <c r="FE89" s="630"/>
      <c r="FF89" s="630"/>
      <c r="FG89" s="630"/>
      <c r="FH89" s="630"/>
      <c r="FI89" s="630"/>
      <c r="FJ89" s="630"/>
      <c r="FK89" s="630"/>
      <c r="FL89" s="630"/>
      <c r="FM89" s="630"/>
      <c r="FN89" s="630"/>
      <c r="FO89" s="630"/>
      <c r="FP89" s="630"/>
      <c r="FQ89" s="630"/>
      <c r="FR89" s="630"/>
      <c r="FS89" s="630"/>
      <c r="FT89" s="630"/>
      <c r="FU89" s="630"/>
      <c r="FV89" s="630"/>
      <c r="FW89" s="630"/>
      <c r="FX89" s="630"/>
      <c r="FY89" s="630"/>
      <c r="FZ89" s="630"/>
      <c r="GA89" s="630"/>
      <c r="GB89" s="630"/>
      <c r="GC89" s="630"/>
      <c r="GD89" s="630"/>
      <c r="GE89" s="630"/>
      <c r="GF89" s="630"/>
      <c r="GG89" s="630"/>
      <c r="GH89" s="630"/>
      <c r="GI89" s="630"/>
      <c r="GJ89" s="630"/>
      <c r="GK89" s="630"/>
      <c r="GL89" s="630"/>
      <c r="GM89" s="630"/>
      <c r="GN89" s="630"/>
      <c r="GO89" s="630"/>
      <c r="GP89" s="630"/>
      <c r="GQ89" s="630"/>
      <c r="GR89" s="630"/>
      <c r="GS89" s="630"/>
      <c r="GT89" s="630"/>
      <c r="GU89" s="630"/>
      <c r="GV89" s="630"/>
      <c r="GW89" s="630"/>
      <c r="GX89" s="630"/>
      <c r="GY89" s="630"/>
      <c r="GZ89" s="630"/>
      <c r="HA89" s="630"/>
      <c r="HB89" s="630"/>
      <c r="HC89" s="630"/>
      <c r="HD89" s="630"/>
      <c r="HE89" s="630"/>
      <c r="HF89" s="630"/>
      <c r="HG89" s="630"/>
      <c r="HH89" s="630"/>
      <c r="HI89" s="630"/>
      <c r="HJ89" s="630"/>
      <c r="HK89" s="630"/>
      <c r="HL89" s="630"/>
      <c r="HM89" s="630"/>
      <c r="HN89" s="630"/>
      <c r="HO89" s="630"/>
      <c r="HP89" s="630"/>
      <c r="HQ89" s="630"/>
      <c r="HR89" s="630"/>
      <c r="HS89" s="630"/>
      <c r="HT89" s="630"/>
      <c r="HU89" s="630"/>
      <c r="HV89" s="630"/>
      <c r="HW89" s="630"/>
      <c r="HX89" s="630"/>
      <c r="HY89" s="630"/>
      <c r="HZ89" s="630"/>
      <c r="IA89" s="630"/>
      <c r="IB89" s="630"/>
      <c r="IC89" s="630"/>
      <c r="ID89" s="630"/>
      <c r="IE89" s="630"/>
      <c r="IF89" s="630"/>
      <c r="IG89" s="630"/>
      <c r="IH89" s="630"/>
      <c r="II89" s="630"/>
      <c r="IJ89" s="630"/>
      <c r="IK89" s="630"/>
      <c r="IL89" s="630"/>
      <c r="IM89" s="630"/>
      <c r="IN89" s="630"/>
      <c r="IO89" s="630"/>
      <c r="IP89" s="630"/>
      <c r="IQ89" s="630"/>
      <c r="IR89" s="630"/>
      <c r="IS89" s="630"/>
      <c r="IT89" s="630"/>
      <c r="IU89" s="630"/>
      <c r="IV89" s="630"/>
      <c r="IW89" s="630"/>
      <c r="IX89" s="630"/>
      <c r="IY89" s="630"/>
      <c r="IZ89" s="630"/>
      <c r="JA89" s="630"/>
      <c r="JB89" s="630"/>
      <c r="JC89" s="630"/>
      <c r="JD89" s="630"/>
      <c r="JE89" s="630"/>
      <c r="JF89" s="630"/>
      <c r="JG89" s="630"/>
      <c r="JH89" s="630"/>
      <c r="JI89" s="630"/>
      <c r="JJ89" s="630"/>
      <c r="JK89" s="630"/>
      <c r="JL89" s="630"/>
      <c r="JM89" s="630"/>
      <c r="JN89" s="630"/>
      <c r="JO89" s="630"/>
      <c r="JP89" s="630"/>
      <c r="JQ89" s="630"/>
      <c r="JR89" s="630"/>
      <c r="JS89" s="630"/>
      <c r="JT89" s="630"/>
      <c r="JU89" s="630"/>
      <c r="JV89" s="630"/>
      <c r="JW89" s="630"/>
      <c r="JX89" s="630"/>
      <c r="JY89" s="630"/>
      <c r="JZ89" s="630"/>
      <c r="KA89" s="630"/>
      <c r="KB89" s="630"/>
      <c r="KC89" s="630"/>
      <c r="KD89" s="630"/>
      <c r="KE89" s="630"/>
      <c r="KF89" s="630"/>
      <c r="KG89" s="630"/>
      <c r="KH89" s="630"/>
      <c r="KI89" s="630"/>
      <c r="KJ89" s="630"/>
      <c r="KK89" s="630"/>
      <c r="KL89" s="630"/>
      <c r="KM89" s="630"/>
      <c r="KN89" s="630"/>
      <c r="KO89" s="630"/>
      <c r="KP89" s="630"/>
      <c r="KQ89" s="630"/>
      <c r="KR89" s="630"/>
      <c r="KS89" s="630"/>
      <c r="KT89" s="630"/>
      <c r="KU89" s="630"/>
      <c r="KV89" s="630"/>
      <c r="KW89" s="630"/>
      <c r="KX89" s="630"/>
      <c r="KY89" s="630"/>
      <c r="KZ89" s="630"/>
      <c r="LA89" s="630"/>
      <c r="LB89" s="630"/>
      <c r="LC89" s="630"/>
      <c r="LD89" s="630"/>
      <c r="LE89" s="630"/>
      <c r="LF89" s="630"/>
      <c r="LG89" s="630"/>
      <c r="LH89" s="630"/>
      <c r="LI89" s="630"/>
      <c r="LJ89" s="630"/>
      <c r="LK89" s="630"/>
      <c r="LL89" s="630"/>
      <c r="LM89" s="630"/>
      <c r="LN89" s="630"/>
      <c r="LO89" s="630"/>
      <c r="LP89" s="630"/>
      <c r="LQ89" s="630"/>
      <c r="LR89" s="630"/>
      <c r="LS89" s="630"/>
      <c r="LT89" s="630"/>
      <c r="LU89" s="630"/>
      <c r="LV89" s="630"/>
      <c r="LW89" s="630"/>
      <c r="LX89" s="630"/>
      <c r="LY89" s="630"/>
      <c r="LZ89" s="630"/>
      <c r="MA89" s="630"/>
      <c r="MB89" s="630"/>
      <c r="MC89" s="630"/>
      <c r="MD89" s="630"/>
      <c r="ME89" s="630"/>
      <c r="MF89" s="630"/>
      <c r="MG89" s="630"/>
      <c r="MH89" s="630"/>
      <c r="MI89" s="630"/>
      <c r="MJ89" s="630"/>
      <c r="MK89" s="630"/>
      <c r="ML89" s="630"/>
      <c r="MM89" s="630"/>
      <c r="MN89" s="630"/>
      <c r="MO89" s="630"/>
      <c r="MP89" s="630"/>
      <c r="MQ89" s="630"/>
      <c r="MR89" s="630"/>
      <c r="MS89" s="630"/>
      <c r="MT89" s="630"/>
      <c r="MU89" s="630"/>
      <c r="MV89" s="630"/>
      <c r="MW89" s="630"/>
      <c r="MX89" s="630"/>
      <c r="MY89" s="630"/>
      <c r="MZ89" s="630"/>
      <c r="NA89" s="630"/>
      <c r="NB89" s="630"/>
      <c r="NC89" s="630"/>
      <c r="ND89" s="630"/>
      <c r="NE89" s="630"/>
      <c r="NF89" s="630"/>
      <c r="NG89" s="630"/>
      <c r="NH89" s="630"/>
      <c r="NI89" s="630"/>
      <c r="NJ89" s="630"/>
      <c r="NK89" s="630"/>
      <c r="NL89" s="630"/>
      <c r="NM89" s="630"/>
      <c r="NN89" s="630"/>
      <c r="NO89" s="630"/>
      <c r="NP89" s="630"/>
      <c r="NQ89" s="630"/>
      <c r="NR89" s="630"/>
      <c r="NS89" s="630"/>
      <c r="NT89" s="630"/>
      <c r="NU89" s="630"/>
      <c r="NV89" s="630"/>
      <c r="NW89" s="630"/>
      <c r="NX89" s="630"/>
      <c r="NY89" s="630"/>
      <c r="NZ89" s="630"/>
      <c r="OA89" s="630"/>
      <c r="OB89" s="630"/>
      <c r="OC89" s="630"/>
      <c r="OD89" s="630"/>
      <c r="OE89" s="630"/>
      <c r="OF89" s="630"/>
      <c r="OG89" s="630"/>
      <c r="OH89" s="630"/>
      <c r="OI89" s="630"/>
      <c r="OJ89" s="630"/>
      <c r="OK89" s="630"/>
      <c r="OL89" s="630"/>
      <c r="OM89" s="630"/>
      <c r="ON89" s="630"/>
      <c r="OO89" s="630"/>
      <c r="OP89" s="630"/>
      <c r="OQ89" s="630"/>
      <c r="OR89" s="630"/>
      <c r="OS89" s="630"/>
      <c r="OT89" s="630"/>
      <c r="OU89" s="630"/>
      <c r="OV89" s="630"/>
      <c r="OW89" s="630"/>
      <c r="OX89" s="630"/>
      <c r="OY89" s="630"/>
      <c r="OZ89" s="630"/>
      <c r="PA89" s="630"/>
      <c r="PB89" s="630"/>
      <c r="PC89" s="630"/>
      <c r="PD89" s="630"/>
      <c r="PE89" s="630"/>
      <c r="PF89" s="630"/>
      <c r="PG89" s="630"/>
      <c r="PH89" s="630"/>
      <c r="PI89" s="630"/>
      <c r="PJ89" s="630"/>
      <c r="PK89" s="630"/>
      <c r="PL89" s="630"/>
      <c r="PM89" s="630"/>
      <c r="PN89" s="630"/>
      <c r="PO89" s="630"/>
      <c r="PP89" s="630"/>
      <c r="PQ89" s="630"/>
      <c r="PR89" s="630"/>
      <c r="PS89" s="630"/>
      <c r="PT89" s="630"/>
      <c r="PU89" s="630"/>
      <c r="PV89" s="630"/>
      <c r="PW89" s="630"/>
      <c r="PX89" s="630"/>
      <c r="PY89" s="630"/>
      <c r="PZ89" s="630"/>
      <c r="QA89" s="630"/>
      <c r="QB89" s="630"/>
      <c r="QC89" s="630"/>
      <c r="QD89" s="630"/>
      <c r="QE89" s="630"/>
      <c r="QF89" s="630"/>
      <c r="QG89" s="630"/>
      <c r="QH89" s="630"/>
      <c r="QI89" s="630"/>
      <c r="QJ89" s="630"/>
      <c r="QK89" s="630"/>
      <c r="QL89" s="630"/>
      <c r="QM89" s="630"/>
      <c r="QN89" s="630"/>
      <c r="QO89" s="630"/>
      <c r="QP89" s="630"/>
      <c r="QQ89" s="630"/>
      <c r="QR89" s="630"/>
      <c r="QS89" s="630"/>
      <c r="QT89" s="630"/>
      <c r="QU89" s="630"/>
      <c r="QV89" s="630"/>
      <c r="QW89" s="630"/>
      <c r="QX89" s="630"/>
      <c r="QY89" s="630"/>
      <c r="QZ89" s="630"/>
      <c r="RA89" s="630"/>
      <c r="RB89" s="630"/>
      <c r="RC89" s="630"/>
      <c r="RD89" s="630"/>
      <c r="RE89" s="630"/>
      <c r="RF89" s="630"/>
      <c r="RG89" s="630"/>
      <c r="RH89" s="630"/>
      <c r="RI89" s="630"/>
      <c r="RJ89" s="630"/>
      <c r="RK89" s="630"/>
      <c r="RL89" s="630"/>
      <c r="RM89" s="630"/>
      <c r="RN89" s="630"/>
      <c r="RO89" s="630"/>
      <c r="RP89" s="630"/>
      <c r="RQ89" s="630"/>
      <c r="RR89" s="630"/>
      <c r="RS89" s="630"/>
      <c r="RT89" s="630"/>
      <c r="RU89" s="630"/>
      <c r="RV89" s="630"/>
      <c r="RW89" s="630"/>
      <c r="RX89" s="630"/>
      <c r="RY89" s="630"/>
      <c r="RZ89" s="630"/>
      <c r="SA89" s="630"/>
      <c r="SB89" s="630"/>
      <c r="SC89" s="630"/>
      <c r="SD89" s="630"/>
      <c r="SE89" s="630"/>
      <c r="SF89" s="630"/>
      <c r="SG89" s="630"/>
      <c r="SH89" s="630"/>
      <c r="SI89" s="630"/>
      <c r="SJ89" s="630"/>
      <c r="SK89" s="630"/>
      <c r="SL89" s="630"/>
      <c r="SM89" s="630"/>
      <c r="SN89" s="630"/>
      <c r="SO89" s="630"/>
      <c r="SP89" s="630"/>
      <c r="SQ89" s="630"/>
      <c r="SR89" s="630"/>
      <c r="SS89" s="630"/>
      <c r="ST89" s="630"/>
      <c r="SU89" s="630"/>
      <c r="SV89" s="630"/>
      <c r="SW89" s="630"/>
      <c r="SX89" s="630"/>
      <c r="SY89" s="630"/>
      <c r="SZ89" s="630"/>
      <c r="TA89" s="630"/>
      <c r="TB89" s="630"/>
      <c r="TC89" s="630"/>
      <c r="TD89" s="630"/>
      <c r="TE89" s="630"/>
      <c r="TF89" s="630"/>
      <c r="TG89" s="630"/>
      <c r="TH89" s="630"/>
      <c r="TI89" s="630"/>
      <c r="TJ89" s="630"/>
      <c r="TK89" s="630"/>
      <c r="TL89" s="630"/>
      <c r="TM89" s="630"/>
      <c r="TN89" s="630"/>
      <c r="TO89" s="630"/>
      <c r="TP89" s="630"/>
      <c r="TQ89" s="630"/>
      <c r="TR89" s="630"/>
      <c r="TS89" s="630"/>
      <c r="TT89" s="630"/>
      <c r="TU89" s="630"/>
      <c r="TV89" s="630"/>
      <c r="TW89" s="630"/>
      <c r="TX89" s="630"/>
      <c r="TY89" s="630"/>
      <c r="TZ89" s="630"/>
      <c r="UA89" s="630"/>
      <c r="UB89" s="630"/>
      <c r="UC89" s="630"/>
      <c r="UD89" s="630"/>
      <c r="UE89" s="630"/>
      <c r="UF89" s="630"/>
      <c r="UG89" s="630"/>
      <c r="UH89" s="630"/>
      <c r="UI89" s="630"/>
      <c r="UJ89" s="630"/>
      <c r="UK89" s="630"/>
      <c r="UL89" s="630"/>
      <c r="UM89" s="630"/>
      <c r="UN89" s="630"/>
      <c r="UO89" s="630"/>
      <c r="UP89" s="630"/>
      <c r="UQ89" s="630"/>
      <c r="UR89" s="630"/>
      <c r="US89" s="630"/>
      <c r="UT89" s="630"/>
      <c r="UU89" s="630"/>
      <c r="UV89" s="630"/>
      <c r="UW89" s="630"/>
      <c r="UX89" s="630"/>
      <c r="UY89" s="630"/>
      <c r="UZ89" s="630"/>
      <c r="VA89" s="630"/>
      <c r="VB89" s="630"/>
      <c r="VC89" s="630"/>
      <c r="VD89" s="630"/>
      <c r="VE89" s="630"/>
      <c r="VF89" s="630"/>
      <c r="VG89" s="630"/>
      <c r="VH89" s="630"/>
      <c r="VI89" s="630"/>
      <c r="VJ89" s="630"/>
      <c r="VK89" s="630"/>
      <c r="VL89" s="630"/>
      <c r="VM89" s="630"/>
      <c r="VN89" s="630"/>
      <c r="VO89" s="630"/>
      <c r="VP89" s="630"/>
      <c r="VQ89" s="630"/>
      <c r="VR89" s="630"/>
      <c r="VS89" s="630"/>
      <c r="VT89" s="630"/>
      <c r="VU89" s="630"/>
      <c r="VV89" s="630"/>
      <c r="VW89" s="630"/>
      <c r="VX89" s="630"/>
      <c r="VY89" s="630"/>
      <c r="VZ89" s="630"/>
      <c r="WA89" s="630"/>
      <c r="WB89" s="630"/>
      <c r="WC89" s="630"/>
      <c r="WD89" s="630"/>
      <c r="WE89" s="630"/>
      <c r="WF89" s="630"/>
      <c r="WG89" s="630"/>
      <c r="WH89" s="630"/>
      <c r="WI89" s="630"/>
      <c r="WJ89" s="630"/>
      <c r="WK89" s="630"/>
      <c r="WL89" s="630"/>
      <c r="WM89" s="630"/>
      <c r="WN89" s="630"/>
      <c r="WO89" s="630"/>
      <c r="WP89" s="630"/>
      <c r="WQ89" s="630"/>
      <c r="WR89" s="630"/>
      <c r="WS89" s="630"/>
      <c r="WT89" s="630"/>
      <c r="WU89" s="630"/>
      <c r="WV89" s="630"/>
      <c r="WW89" s="630"/>
      <c r="WX89" s="630"/>
      <c r="WY89" s="630"/>
      <c r="WZ89" s="630"/>
      <c r="XA89" s="630"/>
      <c r="XB89" s="630"/>
      <c r="XC89" s="630"/>
      <c r="XD89" s="630"/>
      <c r="XE89" s="630"/>
      <c r="XF89" s="630"/>
      <c r="XG89" s="630"/>
      <c r="XH89" s="630"/>
      <c r="XI89" s="630"/>
      <c r="XJ89" s="630"/>
      <c r="XK89" s="630"/>
      <c r="XL89" s="630"/>
      <c r="XM89" s="630"/>
      <c r="XN89" s="630"/>
      <c r="XO89" s="630"/>
      <c r="XP89" s="630"/>
      <c r="XQ89" s="630"/>
      <c r="XR89" s="630"/>
      <c r="XS89" s="630"/>
      <c r="XT89" s="630"/>
      <c r="XU89" s="630"/>
      <c r="XV89" s="630"/>
      <c r="XW89" s="630"/>
      <c r="XX89" s="630"/>
      <c r="XY89" s="630"/>
      <c r="XZ89" s="630"/>
      <c r="YA89" s="630"/>
      <c r="YB89" s="630"/>
      <c r="YC89" s="630"/>
      <c r="YD89" s="630"/>
      <c r="YE89" s="630"/>
      <c r="YF89" s="630"/>
      <c r="YG89" s="630"/>
      <c r="YH89" s="630"/>
      <c r="YI89" s="630"/>
      <c r="YJ89" s="630"/>
      <c r="YK89" s="630"/>
      <c r="YL89" s="630"/>
      <c r="YM89" s="630"/>
      <c r="YN89" s="630"/>
      <c r="YO89" s="630"/>
      <c r="YP89" s="630"/>
      <c r="YQ89" s="630"/>
      <c r="YR89" s="630"/>
      <c r="YS89" s="630"/>
      <c r="YT89" s="630"/>
      <c r="YU89" s="630"/>
      <c r="YV89" s="630"/>
      <c r="YW89" s="630"/>
      <c r="YX89" s="630"/>
      <c r="YY89" s="630"/>
      <c r="YZ89" s="630"/>
      <c r="ZA89" s="630"/>
      <c r="ZB89" s="630"/>
      <c r="ZC89" s="630"/>
      <c r="ZD89" s="630"/>
      <c r="ZE89" s="630"/>
      <c r="ZF89" s="630"/>
      <c r="ZG89" s="630"/>
      <c r="ZH89" s="630"/>
      <c r="ZI89" s="630"/>
      <c r="ZJ89" s="630"/>
      <c r="ZK89" s="630"/>
      <c r="ZL89" s="630"/>
      <c r="ZM89" s="630"/>
      <c r="ZN89" s="630"/>
      <c r="ZO89" s="630"/>
      <c r="ZP89" s="630"/>
      <c r="ZQ89" s="630"/>
      <c r="ZR89" s="630"/>
      <c r="ZS89" s="630"/>
      <c r="ZT89" s="630"/>
      <c r="ZU89" s="630"/>
      <c r="ZV89" s="630"/>
      <c r="ZW89" s="630"/>
      <c r="ZX89" s="630"/>
      <c r="ZY89" s="630"/>
      <c r="ZZ89" s="630"/>
      <c r="AAA89" s="630"/>
      <c r="AAB89" s="630"/>
      <c r="AAC89" s="630"/>
      <c r="AAD89" s="630"/>
      <c r="AAE89" s="630"/>
      <c r="AAF89" s="630"/>
      <c r="AAG89" s="630"/>
      <c r="AAH89" s="630"/>
      <c r="AAI89" s="630"/>
      <c r="AAJ89" s="630"/>
      <c r="AAK89" s="630"/>
      <c r="AAL89" s="630"/>
      <c r="AAM89" s="630"/>
      <c r="AAN89" s="630"/>
      <c r="AAO89" s="630"/>
      <c r="AAP89" s="630"/>
      <c r="AAQ89" s="630"/>
      <c r="AAR89" s="630"/>
      <c r="AAS89" s="630"/>
      <c r="AAT89" s="630"/>
      <c r="AAU89" s="630"/>
      <c r="AAV89" s="630"/>
      <c r="AAW89" s="630"/>
      <c r="AAX89" s="630"/>
      <c r="AAY89" s="630"/>
      <c r="AAZ89" s="630"/>
      <c r="ABA89" s="630"/>
      <c r="ABB89" s="630"/>
      <c r="ABC89" s="630"/>
      <c r="ABD89" s="630"/>
      <c r="ABE89" s="630"/>
      <c r="ABF89" s="630"/>
      <c r="ABG89" s="630"/>
      <c r="ABH89" s="630"/>
      <c r="ABI89" s="630"/>
      <c r="ABJ89" s="630"/>
      <c r="ABK89" s="630"/>
      <c r="ABL89" s="630"/>
      <c r="ABM89" s="630"/>
      <c r="ABN89" s="630"/>
      <c r="ABO89" s="630"/>
      <c r="ABP89" s="630"/>
      <c r="ABQ89" s="630"/>
      <c r="ABR89" s="630"/>
      <c r="ABS89" s="630"/>
      <c r="ABT89" s="630"/>
      <c r="ABU89" s="630"/>
      <c r="ABV89" s="630"/>
      <c r="ABW89" s="630"/>
      <c r="ABX89" s="630"/>
      <c r="ABY89" s="630"/>
      <c r="ABZ89" s="630"/>
      <c r="ACA89" s="630"/>
      <c r="ACB89" s="630"/>
      <c r="ACC89" s="630"/>
      <c r="ACD89" s="630"/>
      <c r="ACE89" s="630"/>
      <c r="ACF89" s="630"/>
      <c r="ACG89" s="630"/>
      <c r="ACH89" s="630"/>
      <c r="ACI89" s="630"/>
      <c r="ACJ89" s="630"/>
      <c r="ACK89" s="630"/>
      <c r="ACL89" s="630"/>
      <c r="ACM89" s="630"/>
      <c r="ACN89" s="630"/>
      <c r="ACO89" s="630"/>
      <c r="ACP89" s="630"/>
      <c r="ACQ89" s="630"/>
      <c r="ACR89" s="630"/>
      <c r="ACS89" s="630"/>
      <c r="ACT89" s="630"/>
      <c r="ACU89" s="630"/>
      <c r="ACV89" s="630"/>
      <c r="ACW89" s="630"/>
      <c r="ACX89" s="630"/>
      <c r="ACY89" s="630"/>
      <c r="ACZ89" s="630"/>
      <c r="ADA89" s="630"/>
      <c r="ADB89" s="630"/>
      <c r="ADC89" s="630"/>
      <c r="ADD89" s="630"/>
      <c r="ADE89" s="630"/>
      <c r="ADF89" s="630"/>
      <c r="ADG89" s="630"/>
      <c r="ADH89" s="630"/>
      <c r="ADI89" s="630"/>
      <c r="ADJ89" s="630"/>
      <c r="ADK89" s="630"/>
      <c r="ADL89" s="630"/>
      <c r="ADM89" s="630"/>
      <c r="ADN89" s="630"/>
      <c r="ADO89" s="630"/>
      <c r="ADP89" s="630"/>
      <c r="ADQ89" s="630"/>
      <c r="ADR89" s="630"/>
      <c r="ADS89" s="630"/>
      <c r="ADT89" s="630"/>
      <c r="ADU89" s="630"/>
      <c r="ADV89" s="630"/>
      <c r="ADW89" s="630"/>
      <c r="ADX89" s="630"/>
      <c r="ADY89" s="630"/>
      <c r="ADZ89" s="630"/>
      <c r="AEA89" s="630"/>
      <c r="AEB89" s="630"/>
      <c r="AEC89" s="630"/>
      <c r="AED89" s="630"/>
      <c r="AEE89" s="630"/>
      <c r="AEF89" s="630"/>
      <c r="AEG89" s="630"/>
      <c r="AEH89" s="630"/>
      <c r="AEI89" s="630"/>
      <c r="AEJ89" s="630"/>
      <c r="AEK89" s="630"/>
      <c r="AEL89" s="630"/>
      <c r="AEM89" s="630"/>
      <c r="AEN89" s="630"/>
      <c r="AEO89" s="630"/>
      <c r="AEP89" s="630"/>
      <c r="AEQ89" s="630"/>
      <c r="AER89" s="630"/>
      <c r="AES89" s="630"/>
      <c r="AET89" s="630"/>
      <c r="AEU89" s="630"/>
      <c r="AEV89" s="630"/>
      <c r="AEW89" s="630"/>
      <c r="AEX89" s="630"/>
      <c r="AEY89" s="630"/>
      <c r="AEZ89" s="630"/>
      <c r="AFA89" s="630"/>
      <c r="AFB89" s="630"/>
      <c r="AFC89" s="630"/>
      <c r="AFD89" s="630"/>
      <c r="AFE89" s="630"/>
      <c r="AFF89" s="630"/>
      <c r="AFG89" s="630"/>
      <c r="AFH89" s="630"/>
      <c r="AFI89" s="630"/>
      <c r="AFJ89" s="630"/>
      <c r="AFK89" s="630"/>
      <c r="AFL89" s="630"/>
      <c r="AFM89" s="630"/>
      <c r="AFN89" s="630"/>
      <c r="AFO89" s="630"/>
      <c r="AFP89" s="630"/>
      <c r="AFQ89" s="630"/>
      <c r="AFR89" s="630"/>
      <c r="AFS89" s="630"/>
      <c r="AFT89" s="630"/>
      <c r="AFU89" s="630"/>
      <c r="AFV89" s="630"/>
      <c r="AFW89" s="630"/>
      <c r="AFX89" s="630"/>
      <c r="AFY89" s="630"/>
      <c r="AFZ89" s="630"/>
      <c r="AGA89" s="630"/>
      <c r="AGB89" s="630"/>
      <c r="AGC89" s="630"/>
      <c r="AGD89" s="630"/>
      <c r="AGE89" s="630"/>
      <c r="AGF89" s="630"/>
      <c r="AGG89" s="630"/>
      <c r="AGH89" s="630"/>
      <c r="AGI89" s="630"/>
      <c r="AGJ89" s="630"/>
      <c r="AGK89" s="630"/>
      <c r="AGL89" s="630"/>
      <c r="AGM89" s="630"/>
      <c r="AGN89" s="630"/>
      <c r="AGO89" s="630"/>
      <c r="AGP89" s="630"/>
      <c r="AGQ89" s="630"/>
      <c r="AGR89" s="630"/>
      <c r="AGS89" s="630"/>
      <c r="AGT89" s="630"/>
      <c r="AGU89" s="630"/>
      <c r="AGV89" s="630"/>
      <c r="AGW89" s="630"/>
      <c r="AGX89" s="630"/>
      <c r="AGY89" s="630"/>
      <c r="AGZ89" s="630"/>
      <c r="AHA89" s="630"/>
      <c r="AHB89" s="630"/>
      <c r="AHC89" s="630"/>
      <c r="AHD89" s="630"/>
      <c r="AHE89" s="630"/>
      <c r="AHF89" s="630"/>
      <c r="AHG89" s="630"/>
      <c r="AHH89" s="630"/>
      <c r="AHI89" s="630"/>
      <c r="AHJ89" s="630"/>
      <c r="AHK89" s="630"/>
      <c r="AHL89" s="630"/>
      <c r="AHM89" s="630"/>
      <c r="AHN89" s="630"/>
      <c r="AHO89" s="630"/>
      <c r="AHP89" s="630"/>
      <c r="AHQ89" s="630"/>
      <c r="AHR89" s="630"/>
      <c r="AHS89" s="630"/>
      <c r="AHT89" s="630"/>
      <c r="AHU89" s="630"/>
      <c r="AHV89" s="630"/>
      <c r="AHW89" s="630"/>
      <c r="AHX89" s="630"/>
      <c r="AHY89" s="630"/>
      <c r="AHZ89" s="630"/>
      <c r="AIA89" s="630"/>
      <c r="AIB89" s="630"/>
      <c r="AIC89" s="630"/>
      <c r="AID89" s="630"/>
      <c r="AIE89" s="630"/>
      <c r="AIF89" s="630"/>
      <c r="AIG89" s="630"/>
      <c r="AIH89" s="630"/>
      <c r="AII89" s="630"/>
      <c r="AIJ89" s="630"/>
      <c r="AIK89" s="630"/>
      <c r="AIL89" s="630"/>
      <c r="AIM89" s="630"/>
      <c r="AIN89" s="630"/>
      <c r="AIO89" s="630"/>
      <c r="AIP89" s="630"/>
      <c r="AIQ89" s="630"/>
      <c r="AIR89" s="630"/>
      <c r="AIS89" s="630"/>
      <c r="AIT89" s="630"/>
      <c r="AIU89" s="630"/>
      <c r="AIV89" s="630"/>
      <c r="AIW89" s="630"/>
      <c r="AIX89" s="630"/>
      <c r="AIY89" s="630"/>
      <c r="AIZ89" s="630"/>
      <c r="AJA89" s="630"/>
      <c r="AJB89" s="630"/>
      <c r="AJC89" s="630"/>
      <c r="AJD89" s="630"/>
      <c r="AJE89" s="630"/>
      <c r="AJF89" s="630"/>
      <c r="AJG89" s="630"/>
      <c r="AJH89" s="630"/>
      <c r="AJI89" s="630"/>
      <c r="AJJ89" s="630"/>
      <c r="AJK89" s="630"/>
      <c r="AJL89" s="630"/>
      <c r="AJM89" s="630"/>
      <c r="AJN89" s="630"/>
      <c r="AJO89" s="630"/>
      <c r="AJP89" s="630"/>
      <c r="AJQ89" s="630"/>
      <c r="AJR89" s="630"/>
      <c r="AJS89" s="630"/>
      <c r="AJT89" s="630"/>
      <c r="AJU89" s="630"/>
      <c r="AJV89" s="630"/>
      <c r="AJW89" s="630"/>
      <c r="AJX89" s="630"/>
      <c r="AJY89" s="630"/>
      <c r="AJZ89" s="630"/>
      <c r="AKA89" s="630"/>
      <c r="AKB89" s="630"/>
      <c r="AKC89" s="630"/>
      <c r="AKD89" s="630"/>
      <c r="AKE89" s="630"/>
      <c r="AKF89" s="630"/>
      <c r="AKG89" s="630"/>
      <c r="AKH89" s="630"/>
      <c r="AKI89" s="630"/>
      <c r="AKJ89" s="630"/>
      <c r="AKK89" s="630"/>
      <c r="AKL89" s="630"/>
      <c r="AKM89" s="630"/>
      <c r="AKN89" s="630"/>
      <c r="AKO89" s="630"/>
      <c r="AKP89" s="630"/>
      <c r="AKQ89" s="630"/>
      <c r="AKR89" s="630"/>
      <c r="AKS89" s="630"/>
      <c r="AKT89" s="630"/>
      <c r="AKU89" s="630"/>
      <c r="AKV89" s="630"/>
      <c r="AKW89" s="630"/>
      <c r="AKX89" s="630"/>
      <c r="AKY89" s="630"/>
      <c r="AKZ89" s="630"/>
      <c r="ALA89" s="630"/>
      <c r="ALB89" s="630"/>
      <c r="ALC89" s="630"/>
      <c r="ALD89" s="630"/>
      <c r="ALE89" s="630"/>
      <c r="ALF89" s="630"/>
      <c r="ALG89" s="630"/>
      <c r="ALH89" s="630"/>
      <c r="ALI89" s="630"/>
      <c r="ALJ89" s="630"/>
      <c r="ALK89" s="630"/>
      <c r="ALL89" s="630"/>
      <c r="ALM89" s="630"/>
      <c r="ALN89" s="630"/>
      <c r="ALO89" s="630"/>
    </row>
    <row r="90" s="634" customFormat="true" ht="15.75" hidden="true" customHeight="false" outlineLevel="0" collapsed="false">
      <c r="A90" s="630"/>
      <c r="B90" s="635"/>
      <c r="C90" s="633"/>
      <c r="D90" s="632"/>
      <c r="E90" s="633"/>
      <c r="F90" s="633" t="n">
        <v>0</v>
      </c>
      <c r="G90" s="633" t="n">
        <v>0</v>
      </c>
      <c r="H90" s="633" t="n">
        <v>0</v>
      </c>
      <c r="I90" s="633" t="n">
        <v>0</v>
      </c>
      <c r="J90" s="632"/>
      <c r="K90" s="632"/>
      <c r="L90" s="632"/>
      <c r="M90" s="632"/>
      <c r="N90" s="633" t="n">
        <v>0</v>
      </c>
      <c r="O90" s="633" t="n">
        <v>0</v>
      </c>
      <c r="P90" s="633" t="n">
        <v>0</v>
      </c>
      <c r="Q90" s="633" t="n">
        <v>0</v>
      </c>
      <c r="R90" s="632"/>
      <c r="S90" s="632"/>
      <c r="T90" s="632"/>
      <c r="U90" s="633" t="n">
        <v>0</v>
      </c>
      <c r="V90" s="633" t="n">
        <v>0</v>
      </c>
      <c r="W90" s="633" t="n">
        <v>0</v>
      </c>
      <c r="X90" s="633" t="n">
        <v>0</v>
      </c>
      <c r="Y90" s="633" t="n">
        <v>0</v>
      </c>
      <c r="Z90" s="633" t="n">
        <v>0</v>
      </c>
      <c r="AA90" s="633" t="n">
        <v>0</v>
      </c>
      <c r="AB90" s="633" t="n">
        <v>0</v>
      </c>
      <c r="AC90" s="633" t="n">
        <v>0</v>
      </c>
      <c r="AD90" s="633" t="n">
        <v>0</v>
      </c>
      <c r="AE90" s="633" t="n">
        <v>0</v>
      </c>
      <c r="AF90" s="633" t="n">
        <v>0</v>
      </c>
      <c r="AG90" s="633" t="n">
        <v>0</v>
      </c>
      <c r="AH90" s="633" t="n">
        <v>0</v>
      </c>
      <c r="AI90" s="633" t="n">
        <v>0</v>
      </c>
      <c r="AJ90" s="633" t="n">
        <v>0</v>
      </c>
      <c r="AK90" s="633" t="n">
        <v>0</v>
      </c>
      <c r="AL90" s="633" t="n">
        <v>0</v>
      </c>
      <c r="AM90" s="633" t="n">
        <v>0</v>
      </c>
      <c r="AN90" s="633" t="n">
        <v>0</v>
      </c>
      <c r="AO90" s="630"/>
      <c r="AP90" s="630"/>
      <c r="AQ90" s="630"/>
      <c r="AR90" s="630"/>
      <c r="AS90" s="630"/>
      <c r="AT90" s="630"/>
      <c r="AU90" s="630"/>
      <c r="AV90" s="630"/>
      <c r="AW90" s="630"/>
      <c r="AX90" s="630"/>
      <c r="AY90" s="630"/>
      <c r="AZ90" s="630"/>
      <c r="BA90" s="630"/>
      <c r="BB90" s="630"/>
      <c r="BC90" s="630"/>
      <c r="BD90" s="630"/>
      <c r="BE90" s="630"/>
      <c r="BF90" s="630"/>
      <c r="BG90" s="630"/>
      <c r="BH90" s="630"/>
      <c r="BI90" s="630"/>
      <c r="BJ90" s="630"/>
      <c r="BK90" s="630"/>
      <c r="BL90" s="630"/>
      <c r="BM90" s="630"/>
      <c r="BN90" s="630"/>
      <c r="BO90" s="630"/>
      <c r="BP90" s="630"/>
      <c r="BQ90" s="630"/>
      <c r="BR90" s="630"/>
      <c r="BS90" s="630"/>
      <c r="BT90" s="630"/>
      <c r="BU90" s="630"/>
      <c r="BV90" s="630"/>
      <c r="BW90" s="630"/>
      <c r="BX90" s="630"/>
      <c r="BY90" s="630"/>
      <c r="BZ90" s="630"/>
      <c r="CA90" s="630"/>
      <c r="CB90" s="630"/>
      <c r="CC90" s="630"/>
      <c r="CD90" s="630"/>
      <c r="CE90" s="630"/>
      <c r="CF90" s="630"/>
      <c r="CG90" s="630"/>
      <c r="CH90" s="630"/>
      <c r="CI90" s="630"/>
      <c r="CJ90" s="630"/>
      <c r="CK90" s="630"/>
      <c r="CL90" s="630"/>
      <c r="CM90" s="630"/>
      <c r="CN90" s="630"/>
      <c r="CO90" s="630"/>
      <c r="CP90" s="630"/>
      <c r="CQ90" s="630"/>
      <c r="CR90" s="630"/>
      <c r="CS90" s="630"/>
      <c r="CT90" s="630"/>
      <c r="CU90" s="630"/>
      <c r="CV90" s="630"/>
      <c r="CW90" s="630"/>
      <c r="CX90" s="630"/>
      <c r="CY90" s="630"/>
      <c r="CZ90" s="630"/>
      <c r="DA90" s="630"/>
      <c r="DB90" s="630"/>
      <c r="DC90" s="630"/>
      <c r="DD90" s="630"/>
      <c r="DE90" s="630"/>
      <c r="DF90" s="630"/>
      <c r="DG90" s="630"/>
      <c r="DH90" s="630"/>
      <c r="DI90" s="630"/>
      <c r="DJ90" s="630"/>
      <c r="DK90" s="630"/>
      <c r="DL90" s="630"/>
      <c r="DM90" s="630"/>
      <c r="DN90" s="630"/>
      <c r="DO90" s="630"/>
      <c r="DP90" s="630"/>
      <c r="DQ90" s="630"/>
      <c r="DR90" s="630"/>
      <c r="DS90" s="630"/>
      <c r="DT90" s="630"/>
      <c r="DU90" s="630"/>
      <c r="DV90" s="630"/>
      <c r="DW90" s="630"/>
      <c r="DX90" s="630"/>
      <c r="DY90" s="630"/>
      <c r="DZ90" s="630"/>
      <c r="EA90" s="630"/>
      <c r="EB90" s="630"/>
      <c r="EC90" s="630"/>
      <c r="ED90" s="630"/>
      <c r="EE90" s="630"/>
      <c r="EF90" s="630"/>
      <c r="EG90" s="630"/>
      <c r="EH90" s="630"/>
      <c r="EI90" s="630"/>
      <c r="EJ90" s="630"/>
      <c r="EK90" s="630"/>
      <c r="EL90" s="630"/>
      <c r="EM90" s="630"/>
      <c r="EN90" s="630"/>
      <c r="EO90" s="630"/>
      <c r="EP90" s="630"/>
      <c r="EQ90" s="630"/>
      <c r="ER90" s="630"/>
      <c r="ES90" s="630"/>
      <c r="ET90" s="630"/>
      <c r="EU90" s="630"/>
      <c r="EV90" s="630"/>
      <c r="EW90" s="630"/>
      <c r="EX90" s="630"/>
      <c r="EY90" s="630"/>
      <c r="EZ90" s="630"/>
      <c r="FA90" s="630"/>
      <c r="FB90" s="630"/>
      <c r="FC90" s="630"/>
      <c r="FD90" s="630"/>
      <c r="FE90" s="630"/>
      <c r="FF90" s="630"/>
      <c r="FG90" s="630"/>
      <c r="FH90" s="630"/>
      <c r="FI90" s="630"/>
      <c r="FJ90" s="630"/>
      <c r="FK90" s="630"/>
      <c r="FL90" s="630"/>
      <c r="FM90" s="630"/>
      <c r="FN90" s="630"/>
      <c r="FO90" s="630"/>
      <c r="FP90" s="630"/>
      <c r="FQ90" s="630"/>
      <c r="FR90" s="630"/>
      <c r="FS90" s="630"/>
      <c r="FT90" s="630"/>
      <c r="FU90" s="630"/>
      <c r="FV90" s="630"/>
      <c r="FW90" s="630"/>
      <c r="FX90" s="630"/>
      <c r="FY90" s="630"/>
      <c r="FZ90" s="630"/>
      <c r="GA90" s="630"/>
      <c r="GB90" s="630"/>
      <c r="GC90" s="630"/>
      <c r="GD90" s="630"/>
      <c r="GE90" s="630"/>
      <c r="GF90" s="630"/>
      <c r="GG90" s="630"/>
      <c r="GH90" s="630"/>
      <c r="GI90" s="630"/>
      <c r="GJ90" s="630"/>
      <c r="GK90" s="630"/>
      <c r="GL90" s="630"/>
      <c r="GM90" s="630"/>
      <c r="GN90" s="630"/>
      <c r="GO90" s="630"/>
      <c r="GP90" s="630"/>
      <c r="GQ90" s="630"/>
      <c r="GR90" s="630"/>
      <c r="GS90" s="630"/>
      <c r="GT90" s="630"/>
      <c r="GU90" s="630"/>
      <c r="GV90" s="630"/>
      <c r="GW90" s="630"/>
      <c r="GX90" s="630"/>
      <c r="GY90" s="630"/>
      <c r="GZ90" s="630"/>
      <c r="HA90" s="630"/>
      <c r="HB90" s="630"/>
      <c r="HC90" s="630"/>
      <c r="HD90" s="630"/>
      <c r="HE90" s="630"/>
      <c r="HF90" s="630"/>
      <c r="HG90" s="630"/>
      <c r="HH90" s="630"/>
      <c r="HI90" s="630"/>
      <c r="HJ90" s="630"/>
      <c r="HK90" s="630"/>
      <c r="HL90" s="630"/>
      <c r="HM90" s="630"/>
      <c r="HN90" s="630"/>
      <c r="HO90" s="630"/>
      <c r="HP90" s="630"/>
      <c r="HQ90" s="630"/>
      <c r="HR90" s="630"/>
      <c r="HS90" s="630"/>
      <c r="HT90" s="630"/>
      <c r="HU90" s="630"/>
      <c r="HV90" s="630"/>
      <c r="HW90" s="630"/>
      <c r="HX90" s="630"/>
      <c r="HY90" s="630"/>
      <c r="HZ90" s="630"/>
      <c r="IA90" s="630"/>
      <c r="IB90" s="630"/>
      <c r="IC90" s="630"/>
      <c r="ID90" s="630"/>
      <c r="IE90" s="630"/>
      <c r="IF90" s="630"/>
      <c r="IG90" s="630"/>
      <c r="IH90" s="630"/>
      <c r="II90" s="630"/>
      <c r="IJ90" s="630"/>
      <c r="IK90" s="630"/>
      <c r="IL90" s="630"/>
      <c r="IM90" s="630"/>
      <c r="IN90" s="630"/>
      <c r="IO90" s="630"/>
      <c r="IP90" s="630"/>
      <c r="IQ90" s="630"/>
      <c r="IR90" s="630"/>
      <c r="IS90" s="630"/>
      <c r="IT90" s="630"/>
      <c r="IU90" s="630"/>
      <c r="IV90" s="630"/>
      <c r="IW90" s="630"/>
      <c r="IX90" s="630"/>
      <c r="IY90" s="630"/>
      <c r="IZ90" s="630"/>
      <c r="JA90" s="630"/>
      <c r="JB90" s="630"/>
      <c r="JC90" s="630"/>
      <c r="JD90" s="630"/>
      <c r="JE90" s="630"/>
      <c r="JF90" s="630"/>
      <c r="JG90" s="630"/>
      <c r="JH90" s="630"/>
      <c r="JI90" s="630"/>
      <c r="JJ90" s="630"/>
      <c r="JK90" s="630"/>
      <c r="JL90" s="630"/>
      <c r="JM90" s="630"/>
      <c r="JN90" s="630"/>
      <c r="JO90" s="630"/>
      <c r="JP90" s="630"/>
      <c r="JQ90" s="630"/>
      <c r="JR90" s="630"/>
      <c r="JS90" s="630"/>
      <c r="JT90" s="630"/>
      <c r="JU90" s="630"/>
      <c r="JV90" s="630"/>
      <c r="JW90" s="630"/>
      <c r="JX90" s="630"/>
      <c r="JY90" s="630"/>
      <c r="JZ90" s="630"/>
      <c r="KA90" s="630"/>
      <c r="KB90" s="630"/>
      <c r="KC90" s="630"/>
      <c r="KD90" s="630"/>
      <c r="KE90" s="630"/>
      <c r="KF90" s="630"/>
      <c r="KG90" s="630"/>
      <c r="KH90" s="630"/>
      <c r="KI90" s="630"/>
      <c r="KJ90" s="630"/>
      <c r="KK90" s="630"/>
      <c r="KL90" s="630"/>
      <c r="KM90" s="630"/>
      <c r="KN90" s="630"/>
      <c r="KO90" s="630"/>
      <c r="KP90" s="630"/>
      <c r="KQ90" s="630"/>
      <c r="KR90" s="630"/>
      <c r="KS90" s="630"/>
      <c r="KT90" s="630"/>
      <c r="KU90" s="630"/>
      <c r="KV90" s="630"/>
      <c r="KW90" s="630"/>
      <c r="KX90" s="630"/>
      <c r="KY90" s="630"/>
      <c r="KZ90" s="630"/>
      <c r="LA90" s="630"/>
      <c r="LB90" s="630"/>
      <c r="LC90" s="630"/>
      <c r="LD90" s="630"/>
      <c r="LE90" s="630"/>
      <c r="LF90" s="630"/>
      <c r="LG90" s="630"/>
      <c r="LH90" s="630"/>
      <c r="LI90" s="630"/>
      <c r="LJ90" s="630"/>
      <c r="LK90" s="630"/>
      <c r="LL90" s="630"/>
      <c r="LM90" s="630"/>
      <c r="LN90" s="630"/>
      <c r="LO90" s="630"/>
      <c r="LP90" s="630"/>
      <c r="LQ90" s="630"/>
      <c r="LR90" s="630"/>
      <c r="LS90" s="630"/>
      <c r="LT90" s="630"/>
      <c r="LU90" s="630"/>
      <c r="LV90" s="630"/>
      <c r="LW90" s="630"/>
      <c r="LX90" s="630"/>
      <c r="LY90" s="630"/>
      <c r="LZ90" s="630"/>
      <c r="MA90" s="630"/>
      <c r="MB90" s="630"/>
      <c r="MC90" s="630"/>
      <c r="MD90" s="630"/>
      <c r="ME90" s="630"/>
      <c r="MF90" s="630"/>
      <c r="MG90" s="630"/>
      <c r="MH90" s="630"/>
      <c r="MI90" s="630"/>
      <c r="MJ90" s="630"/>
      <c r="MK90" s="630"/>
      <c r="ML90" s="630"/>
      <c r="MM90" s="630"/>
      <c r="MN90" s="630"/>
      <c r="MO90" s="630"/>
      <c r="MP90" s="630"/>
      <c r="MQ90" s="630"/>
      <c r="MR90" s="630"/>
      <c r="MS90" s="630"/>
      <c r="MT90" s="630"/>
      <c r="MU90" s="630"/>
      <c r="MV90" s="630"/>
      <c r="MW90" s="630"/>
      <c r="MX90" s="630"/>
      <c r="MY90" s="630"/>
      <c r="MZ90" s="630"/>
      <c r="NA90" s="630"/>
      <c r="NB90" s="630"/>
      <c r="NC90" s="630"/>
      <c r="ND90" s="630"/>
      <c r="NE90" s="630"/>
      <c r="NF90" s="630"/>
      <c r="NG90" s="630"/>
      <c r="NH90" s="630"/>
      <c r="NI90" s="630"/>
      <c r="NJ90" s="630"/>
      <c r="NK90" s="630"/>
      <c r="NL90" s="630"/>
      <c r="NM90" s="630"/>
      <c r="NN90" s="630"/>
      <c r="NO90" s="630"/>
      <c r="NP90" s="630"/>
      <c r="NQ90" s="630"/>
      <c r="NR90" s="630"/>
      <c r="NS90" s="630"/>
      <c r="NT90" s="630"/>
      <c r="NU90" s="630"/>
      <c r="NV90" s="630"/>
      <c r="NW90" s="630"/>
      <c r="NX90" s="630"/>
      <c r="NY90" s="630"/>
      <c r="NZ90" s="630"/>
      <c r="OA90" s="630"/>
      <c r="OB90" s="630"/>
      <c r="OC90" s="630"/>
      <c r="OD90" s="630"/>
      <c r="OE90" s="630"/>
      <c r="OF90" s="630"/>
      <c r="OG90" s="630"/>
      <c r="OH90" s="630"/>
      <c r="OI90" s="630"/>
      <c r="OJ90" s="630"/>
      <c r="OK90" s="630"/>
      <c r="OL90" s="630"/>
      <c r="OM90" s="630"/>
      <c r="ON90" s="630"/>
      <c r="OO90" s="630"/>
      <c r="OP90" s="630"/>
      <c r="OQ90" s="630"/>
      <c r="OR90" s="630"/>
      <c r="OS90" s="630"/>
      <c r="OT90" s="630"/>
      <c r="OU90" s="630"/>
      <c r="OV90" s="630"/>
      <c r="OW90" s="630"/>
      <c r="OX90" s="630"/>
      <c r="OY90" s="630"/>
      <c r="OZ90" s="630"/>
      <c r="PA90" s="630"/>
      <c r="PB90" s="630"/>
      <c r="PC90" s="630"/>
      <c r="PD90" s="630"/>
      <c r="PE90" s="630"/>
      <c r="PF90" s="630"/>
      <c r="PG90" s="630"/>
      <c r="PH90" s="630"/>
      <c r="PI90" s="630"/>
      <c r="PJ90" s="630"/>
      <c r="PK90" s="630"/>
      <c r="PL90" s="630"/>
      <c r="PM90" s="630"/>
      <c r="PN90" s="630"/>
      <c r="PO90" s="630"/>
      <c r="PP90" s="630"/>
      <c r="PQ90" s="630"/>
      <c r="PR90" s="630"/>
      <c r="PS90" s="630"/>
      <c r="PT90" s="630"/>
      <c r="PU90" s="630"/>
      <c r="PV90" s="630"/>
      <c r="PW90" s="630"/>
      <c r="PX90" s="630"/>
      <c r="PY90" s="630"/>
      <c r="PZ90" s="630"/>
      <c r="QA90" s="630"/>
      <c r="QB90" s="630"/>
      <c r="QC90" s="630"/>
      <c r="QD90" s="630"/>
      <c r="QE90" s="630"/>
      <c r="QF90" s="630"/>
      <c r="QG90" s="630"/>
      <c r="QH90" s="630"/>
      <c r="QI90" s="630"/>
      <c r="QJ90" s="630"/>
      <c r="QK90" s="630"/>
      <c r="QL90" s="630"/>
      <c r="QM90" s="630"/>
      <c r="QN90" s="630"/>
      <c r="QO90" s="630"/>
      <c r="QP90" s="630"/>
      <c r="QQ90" s="630"/>
      <c r="QR90" s="630"/>
      <c r="QS90" s="630"/>
      <c r="QT90" s="630"/>
      <c r="QU90" s="630"/>
      <c r="QV90" s="630"/>
      <c r="QW90" s="630"/>
      <c r="QX90" s="630"/>
      <c r="QY90" s="630"/>
      <c r="QZ90" s="630"/>
      <c r="RA90" s="630"/>
      <c r="RB90" s="630"/>
      <c r="RC90" s="630"/>
      <c r="RD90" s="630"/>
      <c r="RE90" s="630"/>
      <c r="RF90" s="630"/>
      <c r="RG90" s="630"/>
      <c r="RH90" s="630"/>
      <c r="RI90" s="630"/>
      <c r="RJ90" s="630"/>
      <c r="RK90" s="630"/>
      <c r="RL90" s="630"/>
      <c r="RM90" s="630"/>
      <c r="RN90" s="630"/>
      <c r="RO90" s="630"/>
      <c r="RP90" s="630"/>
      <c r="RQ90" s="630"/>
      <c r="RR90" s="630"/>
      <c r="RS90" s="630"/>
      <c r="RT90" s="630"/>
      <c r="RU90" s="630"/>
      <c r="RV90" s="630"/>
      <c r="RW90" s="630"/>
      <c r="RX90" s="630"/>
      <c r="RY90" s="630"/>
      <c r="RZ90" s="630"/>
      <c r="SA90" s="630"/>
      <c r="SB90" s="630"/>
      <c r="SC90" s="630"/>
      <c r="SD90" s="630"/>
      <c r="SE90" s="630"/>
      <c r="SF90" s="630"/>
      <c r="SG90" s="630"/>
      <c r="SH90" s="630"/>
      <c r="SI90" s="630"/>
      <c r="SJ90" s="630"/>
      <c r="SK90" s="630"/>
      <c r="SL90" s="630"/>
      <c r="SM90" s="630"/>
      <c r="SN90" s="630"/>
      <c r="SO90" s="630"/>
      <c r="SP90" s="630"/>
      <c r="SQ90" s="630"/>
      <c r="SR90" s="630"/>
      <c r="SS90" s="630"/>
      <c r="ST90" s="630"/>
      <c r="SU90" s="630"/>
      <c r="SV90" s="630"/>
      <c r="SW90" s="630"/>
      <c r="SX90" s="630"/>
      <c r="SY90" s="630"/>
      <c r="SZ90" s="630"/>
      <c r="TA90" s="630"/>
      <c r="TB90" s="630"/>
      <c r="TC90" s="630"/>
      <c r="TD90" s="630"/>
      <c r="TE90" s="630"/>
      <c r="TF90" s="630"/>
      <c r="TG90" s="630"/>
      <c r="TH90" s="630"/>
      <c r="TI90" s="630"/>
      <c r="TJ90" s="630"/>
      <c r="TK90" s="630"/>
      <c r="TL90" s="630"/>
      <c r="TM90" s="630"/>
      <c r="TN90" s="630"/>
      <c r="TO90" s="630"/>
      <c r="TP90" s="630"/>
      <c r="TQ90" s="630"/>
      <c r="TR90" s="630"/>
      <c r="TS90" s="630"/>
      <c r="TT90" s="630"/>
      <c r="TU90" s="630"/>
      <c r="TV90" s="630"/>
      <c r="TW90" s="630"/>
      <c r="TX90" s="630"/>
      <c r="TY90" s="630"/>
      <c r="TZ90" s="630"/>
      <c r="UA90" s="630"/>
      <c r="UB90" s="630"/>
      <c r="UC90" s="630"/>
      <c r="UD90" s="630"/>
      <c r="UE90" s="630"/>
      <c r="UF90" s="630"/>
      <c r="UG90" s="630"/>
      <c r="UH90" s="630"/>
      <c r="UI90" s="630"/>
      <c r="UJ90" s="630"/>
      <c r="UK90" s="630"/>
      <c r="UL90" s="630"/>
      <c r="UM90" s="630"/>
      <c r="UN90" s="630"/>
      <c r="UO90" s="630"/>
      <c r="UP90" s="630"/>
      <c r="UQ90" s="630"/>
      <c r="UR90" s="630"/>
      <c r="US90" s="630"/>
      <c r="UT90" s="630"/>
      <c r="UU90" s="630"/>
      <c r="UV90" s="630"/>
      <c r="UW90" s="630"/>
      <c r="UX90" s="630"/>
      <c r="UY90" s="630"/>
      <c r="UZ90" s="630"/>
      <c r="VA90" s="630"/>
      <c r="VB90" s="630"/>
      <c r="VC90" s="630"/>
      <c r="VD90" s="630"/>
      <c r="VE90" s="630"/>
      <c r="VF90" s="630"/>
      <c r="VG90" s="630"/>
      <c r="VH90" s="630"/>
      <c r="VI90" s="630"/>
      <c r="VJ90" s="630"/>
      <c r="VK90" s="630"/>
      <c r="VL90" s="630"/>
      <c r="VM90" s="630"/>
      <c r="VN90" s="630"/>
      <c r="VO90" s="630"/>
      <c r="VP90" s="630"/>
      <c r="VQ90" s="630"/>
      <c r="VR90" s="630"/>
      <c r="VS90" s="630"/>
      <c r="VT90" s="630"/>
      <c r="VU90" s="630"/>
      <c r="VV90" s="630"/>
      <c r="VW90" s="630"/>
      <c r="VX90" s="630"/>
      <c r="VY90" s="630"/>
      <c r="VZ90" s="630"/>
      <c r="WA90" s="630"/>
      <c r="WB90" s="630"/>
      <c r="WC90" s="630"/>
      <c r="WD90" s="630"/>
      <c r="WE90" s="630"/>
      <c r="WF90" s="630"/>
      <c r="WG90" s="630"/>
      <c r="WH90" s="630"/>
      <c r="WI90" s="630"/>
      <c r="WJ90" s="630"/>
      <c r="WK90" s="630"/>
      <c r="WL90" s="630"/>
      <c r="WM90" s="630"/>
      <c r="WN90" s="630"/>
      <c r="WO90" s="630"/>
      <c r="WP90" s="630"/>
      <c r="WQ90" s="630"/>
      <c r="WR90" s="630"/>
      <c r="WS90" s="630"/>
      <c r="WT90" s="630"/>
      <c r="WU90" s="630"/>
      <c r="WV90" s="630"/>
      <c r="WW90" s="630"/>
      <c r="WX90" s="630"/>
      <c r="WY90" s="630"/>
      <c r="WZ90" s="630"/>
      <c r="XA90" s="630"/>
      <c r="XB90" s="630"/>
      <c r="XC90" s="630"/>
      <c r="XD90" s="630"/>
      <c r="XE90" s="630"/>
      <c r="XF90" s="630"/>
      <c r="XG90" s="630"/>
      <c r="XH90" s="630"/>
      <c r="XI90" s="630"/>
      <c r="XJ90" s="630"/>
      <c r="XK90" s="630"/>
      <c r="XL90" s="630"/>
      <c r="XM90" s="630"/>
      <c r="XN90" s="630"/>
      <c r="XO90" s="630"/>
      <c r="XP90" s="630"/>
      <c r="XQ90" s="630"/>
      <c r="XR90" s="630"/>
      <c r="XS90" s="630"/>
      <c r="XT90" s="630"/>
      <c r="XU90" s="630"/>
      <c r="XV90" s="630"/>
      <c r="XW90" s="630"/>
      <c r="XX90" s="630"/>
      <c r="XY90" s="630"/>
      <c r="XZ90" s="630"/>
      <c r="YA90" s="630"/>
      <c r="YB90" s="630"/>
      <c r="YC90" s="630"/>
      <c r="YD90" s="630"/>
      <c r="YE90" s="630"/>
      <c r="YF90" s="630"/>
      <c r="YG90" s="630"/>
      <c r="YH90" s="630"/>
      <c r="YI90" s="630"/>
      <c r="YJ90" s="630"/>
      <c r="YK90" s="630"/>
      <c r="YL90" s="630"/>
      <c r="YM90" s="630"/>
      <c r="YN90" s="630"/>
      <c r="YO90" s="630"/>
      <c r="YP90" s="630"/>
      <c r="YQ90" s="630"/>
      <c r="YR90" s="630"/>
      <c r="YS90" s="630"/>
      <c r="YT90" s="630"/>
      <c r="YU90" s="630"/>
      <c r="YV90" s="630"/>
      <c r="YW90" s="630"/>
      <c r="YX90" s="630"/>
      <c r="YY90" s="630"/>
      <c r="YZ90" s="630"/>
      <c r="ZA90" s="630"/>
      <c r="ZB90" s="630"/>
      <c r="ZC90" s="630"/>
      <c r="ZD90" s="630"/>
      <c r="ZE90" s="630"/>
      <c r="ZF90" s="630"/>
      <c r="ZG90" s="630"/>
      <c r="ZH90" s="630"/>
      <c r="ZI90" s="630"/>
      <c r="ZJ90" s="630"/>
      <c r="ZK90" s="630"/>
      <c r="ZL90" s="630"/>
      <c r="ZM90" s="630"/>
      <c r="ZN90" s="630"/>
      <c r="ZO90" s="630"/>
      <c r="ZP90" s="630"/>
      <c r="ZQ90" s="630"/>
      <c r="ZR90" s="630"/>
      <c r="ZS90" s="630"/>
      <c r="ZT90" s="630"/>
      <c r="ZU90" s="630"/>
      <c r="ZV90" s="630"/>
      <c r="ZW90" s="630"/>
      <c r="ZX90" s="630"/>
      <c r="ZY90" s="630"/>
      <c r="ZZ90" s="630"/>
      <c r="AAA90" s="630"/>
      <c r="AAB90" s="630"/>
      <c r="AAC90" s="630"/>
      <c r="AAD90" s="630"/>
      <c r="AAE90" s="630"/>
      <c r="AAF90" s="630"/>
      <c r="AAG90" s="630"/>
      <c r="AAH90" s="630"/>
      <c r="AAI90" s="630"/>
      <c r="AAJ90" s="630"/>
      <c r="AAK90" s="630"/>
      <c r="AAL90" s="630"/>
      <c r="AAM90" s="630"/>
      <c r="AAN90" s="630"/>
      <c r="AAO90" s="630"/>
      <c r="AAP90" s="630"/>
      <c r="AAQ90" s="630"/>
      <c r="AAR90" s="630"/>
      <c r="AAS90" s="630"/>
      <c r="AAT90" s="630"/>
      <c r="AAU90" s="630"/>
      <c r="AAV90" s="630"/>
      <c r="AAW90" s="630"/>
      <c r="AAX90" s="630"/>
      <c r="AAY90" s="630"/>
      <c r="AAZ90" s="630"/>
      <c r="ABA90" s="630"/>
      <c r="ABB90" s="630"/>
      <c r="ABC90" s="630"/>
      <c r="ABD90" s="630"/>
      <c r="ABE90" s="630"/>
      <c r="ABF90" s="630"/>
      <c r="ABG90" s="630"/>
      <c r="ABH90" s="630"/>
      <c r="ABI90" s="630"/>
      <c r="ABJ90" s="630"/>
      <c r="ABK90" s="630"/>
      <c r="ABL90" s="630"/>
      <c r="ABM90" s="630"/>
      <c r="ABN90" s="630"/>
      <c r="ABO90" s="630"/>
      <c r="ABP90" s="630"/>
      <c r="ABQ90" s="630"/>
      <c r="ABR90" s="630"/>
      <c r="ABS90" s="630"/>
      <c r="ABT90" s="630"/>
      <c r="ABU90" s="630"/>
      <c r="ABV90" s="630"/>
      <c r="ABW90" s="630"/>
      <c r="ABX90" s="630"/>
      <c r="ABY90" s="630"/>
      <c r="ABZ90" s="630"/>
      <c r="ACA90" s="630"/>
      <c r="ACB90" s="630"/>
      <c r="ACC90" s="630"/>
      <c r="ACD90" s="630"/>
      <c r="ACE90" s="630"/>
      <c r="ACF90" s="630"/>
      <c r="ACG90" s="630"/>
      <c r="ACH90" s="630"/>
      <c r="ACI90" s="630"/>
      <c r="ACJ90" s="630"/>
      <c r="ACK90" s="630"/>
      <c r="ACL90" s="630"/>
      <c r="ACM90" s="630"/>
      <c r="ACN90" s="630"/>
      <c r="ACO90" s="630"/>
      <c r="ACP90" s="630"/>
      <c r="ACQ90" s="630"/>
      <c r="ACR90" s="630"/>
      <c r="ACS90" s="630"/>
      <c r="ACT90" s="630"/>
      <c r="ACU90" s="630"/>
      <c r="ACV90" s="630"/>
      <c r="ACW90" s="630"/>
      <c r="ACX90" s="630"/>
      <c r="ACY90" s="630"/>
      <c r="ACZ90" s="630"/>
      <c r="ADA90" s="630"/>
      <c r="ADB90" s="630"/>
      <c r="ADC90" s="630"/>
      <c r="ADD90" s="630"/>
      <c r="ADE90" s="630"/>
      <c r="ADF90" s="630"/>
      <c r="ADG90" s="630"/>
      <c r="ADH90" s="630"/>
      <c r="ADI90" s="630"/>
      <c r="ADJ90" s="630"/>
      <c r="ADK90" s="630"/>
      <c r="ADL90" s="630"/>
      <c r="ADM90" s="630"/>
      <c r="ADN90" s="630"/>
      <c r="ADO90" s="630"/>
      <c r="ADP90" s="630"/>
      <c r="ADQ90" s="630"/>
      <c r="ADR90" s="630"/>
      <c r="ADS90" s="630"/>
      <c r="ADT90" s="630"/>
      <c r="ADU90" s="630"/>
      <c r="ADV90" s="630"/>
      <c r="ADW90" s="630"/>
      <c r="ADX90" s="630"/>
      <c r="ADY90" s="630"/>
      <c r="ADZ90" s="630"/>
      <c r="AEA90" s="630"/>
      <c r="AEB90" s="630"/>
      <c r="AEC90" s="630"/>
      <c r="AED90" s="630"/>
      <c r="AEE90" s="630"/>
      <c r="AEF90" s="630"/>
      <c r="AEG90" s="630"/>
      <c r="AEH90" s="630"/>
      <c r="AEI90" s="630"/>
      <c r="AEJ90" s="630"/>
      <c r="AEK90" s="630"/>
      <c r="AEL90" s="630"/>
      <c r="AEM90" s="630"/>
      <c r="AEN90" s="630"/>
      <c r="AEO90" s="630"/>
      <c r="AEP90" s="630"/>
      <c r="AEQ90" s="630"/>
      <c r="AER90" s="630"/>
      <c r="AES90" s="630"/>
      <c r="AET90" s="630"/>
      <c r="AEU90" s="630"/>
      <c r="AEV90" s="630"/>
      <c r="AEW90" s="630"/>
      <c r="AEX90" s="630"/>
      <c r="AEY90" s="630"/>
      <c r="AEZ90" s="630"/>
      <c r="AFA90" s="630"/>
      <c r="AFB90" s="630"/>
      <c r="AFC90" s="630"/>
      <c r="AFD90" s="630"/>
      <c r="AFE90" s="630"/>
      <c r="AFF90" s="630"/>
      <c r="AFG90" s="630"/>
      <c r="AFH90" s="630"/>
      <c r="AFI90" s="630"/>
      <c r="AFJ90" s="630"/>
      <c r="AFK90" s="630"/>
      <c r="AFL90" s="630"/>
      <c r="AFM90" s="630"/>
      <c r="AFN90" s="630"/>
      <c r="AFO90" s="630"/>
      <c r="AFP90" s="630"/>
      <c r="AFQ90" s="630"/>
      <c r="AFR90" s="630"/>
      <c r="AFS90" s="630"/>
      <c r="AFT90" s="630"/>
      <c r="AFU90" s="630"/>
      <c r="AFV90" s="630"/>
      <c r="AFW90" s="630"/>
      <c r="AFX90" s="630"/>
      <c r="AFY90" s="630"/>
      <c r="AFZ90" s="630"/>
      <c r="AGA90" s="630"/>
      <c r="AGB90" s="630"/>
      <c r="AGC90" s="630"/>
      <c r="AGD90" s="630"/>
      <c r="AGE90" s="630"/>
      <c r="AGF90" s="630"/>
      <c r="AGG90" s="630"/>
      <c r="AGH90" s="630"/>
      <c r="AGI90" s="630"/>
      <c r="AGJ90" s="630"/>
      <c r="AGK90" s="630"/>
      <c r="AGL90" s="630"/>
      <c r="AGM90" s="630"/>
      <c r="AGN90" s="630"/>
      <c r="AGO90" s="630"/>
      <c r="AGP90" s="630"/>
      <c r="AGQ90" s="630"/>
      <c r="AGR90" s="630"/>
      <c r="AGS90" s="630"/>
      <c r="AGT90" s="630"/>
      <c r="AGU90" s="630"/>
      <c r="AGV90" s="630"/>
      <c r="AGW90" s="630"/>
      <c r="AGX90" s="630"/>
      <c r="AGY90" s="630"/>
      <c r="AGZ90" s="630"/>
      <c r="AHA90" s="630"/>
      <c r="AHB90" s="630"/>
      <c r="AHC90" s="630"/>
      <c r="AHD90" s="630"/>
      <c r="AHE90" s="630"/>
      <c r="AHF90" s="630"/>
      <c r="AHG90" s="630"/>
      <c r="AHH90" s="630"/>
      <c r="AHI90" s="630"/>
      <c r="AHJ90" s="630"/>
      <c r="AHK90" s="630"/>
      <c r="AHL90" s="630"/>
      <c r="AHM90" s="630"/>
      <c r="AHN90" s="630"/>
      <c r="AHO90" s="630"/>
      <c r="AHP90" s="630"/>
      <c r="AHQ90" s="630"/>
      <c r="AHR90" s="630"/>
      <c r="AHS90" s="630"/>
      <c r="AHT90" s="630"/>
      <c r="AHU90" s="630"/>
      <c r="AHV90" s="630"/>
      <c r="AHW90" s="630"/>
      <c r="AHX90" s="630"/>
      <c r="AHY90" s="630"/>
      <c r="AHZ90" s="630"/>
      <c r="AIA90" s="630"/>
      <c r="AIB90" s="630"/>
      <c r="AIC90" s="630"/>
      <c r="AID90" s="630"/>
      <c r="AIE90" s="630"/>
      <c r="AIF90" s="630"/>
      <c r="AIG90" s="630"/>
      <c r="AIH90" s="630"/>
      <c r="AII90" s="630"/>
      <c r="AIJ90" s="630"/>
      <c r="AIK90" s="630"/>
      <c r="AIL90" s="630"/>
      <c r="AIM90" s="630"/>
      <c r="AIN90" s="630"/>
      <c r="AIO90" s="630"/>
      <c r="AIP90" s="630"/>
      <c r="AIQ90" s="630"/>
      <c r="AIR90" s="630"/>
      <c r="AIS90" s="630"/>
      <c r="AIT90" s="630"/>
      <c r="AIU90" s="630"/>
      <c r="AIV90" s="630"/>
      <c r="AIW90" s="630"/>
      <c r="AIX90" s="630"/>
      <c r="AIY90" s="630"/>
      <c r="AIZ90" s="630"/>
      <c r="AJA90" s="630"/>
      <c r="AJB90" s="630"/>
      <c r="AJC90" s="630"/>
      <c r="AJD90" s="630"/>
      <c r="AJE90" s="630"/>
      <c r="AJF90" s="630"/>
      <c r="AJG90" s="630"/>
      <c r="AJH90" s="630"/>
      <c r="AJI90" s="630"/>
      <c r="AJJ90" s="630"/>
      <c r="AJK90" s="630"/>
      <c r="AJL90" s="630"/>
      <c r="AJM90" s="630"/>
      <c r="AJN90" s="630"/>
      <c r="AJO90" s="630"/>
      <c r="AJP90" s="630"/>
      <c r="AJQ90" s="630"/>
      <c r="AJR90" s="630"/>
      <c r="AJS90" s="630"/>
      <c r="AJT90" s="630"/>
      <c r="AJU90" s="630"/>
      <c r="AJV90" s="630"/>
      <c r="AJW90" s="630"/>
      <c r="AJX90" s="630"/>
      <c r="AJY90" s="630"/>
      <c r="AJZ90" s="630"/>
      <c r="AKA90" s="630"/>
      <c r="AKB90" s="630"/>
      <c r="AKC90" s="630"/>
      <c r="AKD90" s="630"/>
      <c r="AKE90" s="630"/>
      <c r="AKF90" s="630"/>
      <c r="AKG90" s="630"/>
      <c r="AKH90" s="630"/>
      <c r="AKI90" s="630"/>
      <c r="AKJ90" s="630"/>
      <c r="AKK90" s="630"/>
      <c r="AKL90" s="630"/>
      <c r="AKM90" s="630"/>
      <c r="AKN90" s="630"/>
      <c r="AKO90" s="630"/>
      <c r="AKP90" s="630"/>
      <c r="AKQ90" s="630"/>
      <c r="AKR90" s="630"/>
      <c r="AKS90" s="630"/>
      <c r="AKT90" s="630"/>
      <c r="AKU90" s="630"/>
      <c r="AKV90" s="630"/>
      <c r="AKW90" s="630"/>
      <c r="AKX90" s="630"/>
      <c r="AKY90" s="630"/>
      <c r="AKZ90" s="630"/>
      <c r="ALA90" s="630"/>
      <c r="ALB90" s="630"/>
      <c r="ALC90" s="630"/>
      <c r="ALD90" s="630"/>
      <c r="ALE90" s="630"/>
      <c r="ALF90" s="630"/>
      <c r="ALG90" s="630"/>
      <c r="ALH90" s="630"/>
      <c r="ALI90" s="630"/>
      <c r="ALJ90" s="630"/>
      <c r="ALK90" s="630"/>
      <c r="ALL90" s="630"/>
      <c r="ALM90" s="630"/>
      <c r="ALN90" s="630"/>
      <c r="ALO90" s="630"/>
    </row>
    <row r="91" s="634" customFormat="true" ht="15.75" hidden="false" customHeight="false" outlineLevel="0" collapsed="false">
      <c r="A91" s="630"/>
      <c r="B91" s="635"/>
      <c r="C91" s="633" t="n">
        <v>0</v>
      </c>
      <c r="D91" s="633"/>
      <c r="E91" s="633"/>
      <c r="F91" s="633" t="n">
        <v>0</v>
      </c>
      <c r="G91" s="633" t="n">
        <v>0</v>
      </c>
      <c r="H91" s="633" t="n">
        <v>0</v>
      </c>
      <c r="I91" s="633" t="n">
        <v>0</v>
      </c>
      <c r="J91" s="633"/>
      <c r="K91" s="633"/>
      <c r="L91" s="633"/>
      <c r="M91" s="633"/>
      <c r="N91" s="633" t="n">
        <v>0</v>
      </c>
      <c r="O91" s="633" t="n">
        <v>0</v>
      </c>
      <c r="P91" s="633" t="n">
        <v>0</v>
      </c>
      <c r="Q91" s="633" t="n">
        <v>0</v>
      </c>
      <c r="R91" s="633"/>
      <c r="S91" s="633"/>
      <c r="T91" s="633"/>
      <c r="U91" s="633" t="n">
        <v>0</v>
      </c>
      <c r="V91" s="633" t="n">
        <v>0</v>
      </c>
      <c r="W91" s="633" t="n">
        <v>0</v>
      </c>
      <c r="X91" s="633" t="n">
        <v>0</v>
      </c>
      <c r="Y91" s="633" t="n">
        <v>0</v>
      </c>
      <c r="Z91" s="633" t="n">
        <v>0</v>
      </c>
      <c r="AA91" s="633" t="n">
        <v>0</v>
      </c>
      <c r="AB91" s="633" t="n">
        <v>0</v>
      </c>
      <c r="AC91" s="633" t="n">
        <v>0</v>
      </c>
      <c r="AD91" s="633" t="n">
        <v>0</v>
      </c>
      <c r="AE91" s="633" t="n">
        <v>0</v>
      </c>
      <c r="AF91" s="633" t="n">
        <v>0</v>
      </c>
      <c r="AG91" s="633" t="n">
        <v>0</v>
      </c>
      <c r="AH91" s="633" t="n">
        <v>0</v>
      </c>
      <c r="AI91" s="633" t="n">
        <v>0</v>
      </c>
      <c r="AJ91" s="633" t="n">
        <v>0</v>
      </c>
      <c r="AK91" s="633" t="n">
        <v>0</v>
      </c>
      <c r="AL91" s="633" t="n">
        <v>0</v>
      </c>
      <c r="AM91" s="633" t="n">
        <v>0</v>
      </c>
      <c r="AN91" s="633" t="n">
        <v>0</v>
      </c>
      <c r="AO91" s="630"/>
      <c r="AP91" s="630"/>
      <c r="AQ91" s="630"/>
      <c r="AR91" s="630"/>
      <c r="AS91" s="630"/>
      <c r="AT91" s="630"/>
      <c r="AU91" s="630"/>
      <c r="AV91" s="630"/>
      <c r="AW91" s="630"/>
      <c r="AX91" s="630"/>
      <c r="AY91" s="630"/>
      <c r="AZ91" s="630"/>
      <c r="BA91" s="630"/>
      <c r="BB91" s="630"/>
      <c r="BC91" s="630"/>
      <c r="BD91" s="630"/>
      <c r="BE91" s="630"/>
      <c r="BF91" s="630"/>
      <c r="BG91" s="630"/>
      <c r="BH91" s="630"/>
      <c r="BI91" s="630"/>
      <c r="BJ91" s="630"/>
      <c r="BK91" s="630"/>
      <c r="BL91" s="630"/>
      <c r="BM91" s="630"/>
      <c r="BN91" s="630"/>
      <c r="BO91" s="630"/>
      <c r="BP91" s="630"/>
      <c r="BQ91" s="630"/>
      <c r="BR91" s="630"/>
      <c r="BS91" s="630"/>
      <c r="BT91" s="630"/>
      <c r="BU91" s="630"/>
      <c r="BV91" s="630"/>
      <c r="BW91" s="630"/>
      <c r="BX91" s="630"/>
      <c r="BY91" s="630"/>
      <c r="BZ91" s="630"/>
      <c r="CA91" s="630"/>
      <c r="CB91" s="630"/>
      <c r="CC91" s="630"/>
      <c r="CD91" s="630"/>
      <c r="CE91" s="630"/>
      <c r="CF91" s="630"/>
      <c r="CG91" s="630"/>
      <c r="CH91" s="630"/>
      <c r="CI91" s="630"/>
      <c r="CJ91" s="630"/>
      <c r="CK91" s="630"/>
      <c r="CL91" s="630"/>
      <c r="CM91" s="630"/>
      <c r="CN91" s="630"/>
      <c r="CO91" s="630"/>
      <c r="CP91" s="630"/>
      <c r="CQ91" s="630"/>
      <c r="CR91" s="630"/>
      <c r="CS91" s="630"/>
      <c r="CT91" s="630"/>
      <c r="CU91" s="630"/>
      <c r="CV91" s="630"/>
      <c r="CW91" s="630"/>
      <c r="CX91" s="630"/>
      <c r="CY91" s="630"/>
      <c r="CZ91" s="630"/>
      <c r="DA91" s="630"/>
      <c r="DB91" s="630"/>
      <c r="DC91" s="630"/>
      <c r="DD91" s="630"/>
      <c r="DE91" s="630"/>
      <c r="DF91" s="630"/>
      <c r="DG91" s="630"/>
      <c r="DH91" s="630"/>
      <c r="DI91" s="630"/>
      <c r="DJ91" s="630"/>
      <c r="DK91" s="630"/>
      <c r="DL91" s="630"/>
      <c r="DM91" s="630"/>
      <c r="DN91" s="630"/>
      <c r="DO91" s="630"/>
      <c r="DP91" s="630"/>
      <c r="DQ91" s="630"/>
      <c r="DR91" s="630"/>
      <c r="DS91" s="630"/>
      <c r="DT91" s="630"/>
      <c r="DU91" s="630"/>
      <c r="DV91" s="630"/>
      <c r="DW91" s="630"/>
      <c r="DX91" s="630"/>
      <c r="DY91" s="630"/>
      <c r="DZ91" s="630"/>
      <c r="EA91" s="630"/>
      <c r="EB91" s="630"/>
      <c r="EC91" s="630"/>
      <c r="ED91" s="630"/>
      <c r="EE91" s="630"/>
      <c r="EF91" s="630"/>
      <c r="EG91" s="630"/>
      <c r="EH91" s="630"/>
      <c r="EI91" s="630"/>
      <c r="EJ91" s="630"/>
      <c r="EK91" s="630"/>
      <c r="EL91" s="630"/>
      <c r="EM91" s="630"/>
      <c r="EN91" s="630"/>
      <c r="EO91" s="630"/>
      <c r="EP91" s="630"/>
      <c r="EQ91" s="630"/>
      <c r="ER91" s="630"/>
      <c r="ES91" s="630"/>
      <c r="ET91" s="630"/>
      <c r="EU91" s="630"/>
      <c r="EV91" s="630"/>
      <c r="EW91" s="630"/>
      <c r="EX91" s="630"/>
      <c r="EY91" s="630"/>
      <c r="EZ91" s="630"/>
      <c r="FA91" s="630"/>
      <c r="FB91" s="630"/>
      <c r="FC91" s="630"/>
      <c r="FD91" s="630"/>
      <c r="FE91" s="630"/>
      <c r="FF91" s="630"/>
      <c r="FG91" s="630"/>
      <c r="FH91" s="630"/>
      <c r="FI91" s="630"/>
      <c r="FJ91" s="630"/>
      <c r="FK91" s="630"/>
      <c r="FL91" s="630"/>
      <c r="FM91" s="630"/>
      <c r="FN91" s="630"/>
      <c r="FO91" s="630"/>
      <c r="FP91" s="630"/>
      <c r="FQ91" s="630"/>
      <c r="FR91" s="630"/>
      <c r="FS91" s="630"/>
      <c r="FT91" s="630"/>
      <c r="FU91" s="630"/>
      <c r="FV91" s="630"/>
      <c r="FW91" s="630"/>
      <c r="FX91" s="630"/>
      <c r="FY91" s="630"/>
      <c r="FZ91" s="630"/>
      <c r="GA91" s="630"/>
      <c r="GB91" s="630"/>
      <c r="GC91" s="630"/>
      <c r="GD91" s="630"/>
      <c r="GE91" s="630"/>
      <c r="GF91" s="630"/>
      <c r="GG91" s="630"/>
      <c r="GH91" s="630"/>
      <c r="GI91" s="630"/>
      <c r="GJ91" s="630"/>
      <c r="GK91" s="630"/>
      <c r="GL91" s="630"/>
      <c r="GM91" s="630"/>
      <c r="GN91" s="630"/>
      <c r="GO91" s="630"/>
      <c r="GP91" s="630"/>
      <c r="GQ91" s="630"/>
      <c r="GR91" s="630"/>
      <c r="GS91" s="630"/>
      <c r="GT91" s="630"/>
      <c r="GU91" s="630"/>
      <c r="GV91" s="630"/>
      <c r="GW91" s="630"/>
      <c r="GX91" s="630"/>
      <c r="GY91" s="630"/>
      <c r="GZ91" s="630"/>
      <c r="HA91" s="630"/>
      <c r="HB91" s="630"/>
      <c r="HC91" s="630"/>
      <c r="HD91" s="630"/>
      <c r="HE91" s="630"/>
      <c r="HF91" s="630"/>
      <c r="HG91" s="630"/>
      <c r="HH91" s="630"/>
      <c r="HI91" s="630"/>
      <c r="HJ91" s="630"/>
      <c r="HK91" s="630"/>
      <c r="HL91" s="630"/>
      <c r="HM91" s="630"/>
      <c r="HN91" s="630"/>
      <c r="HO91" s="630"/>
      <c r="HP91" s="630"/>
      <c r="HQ91" s="630"/>
      <c r="HR91" s="630"/>
      <c r="HS91" s="630"/>
      <c r="HT91" s="630"/>
      <c r="HU91" s="630"/>
      <c r="HV91" s="630"/>
      <c r="HW91" s="630"/>
      <c r="HX91" s="630"/>
      <c r="HY91" s="630"/>
      <c r="HZ91" s="630"/>
      <c r="IA91" s="630"/>
      <c r="IB91" s="630"/>
      <c r="IC91" s="630"/>
      <c r="ID91" s="630"/>
      <c r="IE91" s="630"/>
      <c r="IF91" s="630"/>
      <c r="IG91" s="630"/>
      <c r="IH91" s="630"/>
      <c r="II91" s="630"/>
      <c r="IJ91" s="630"/>
      <c r="IK91" s="630"/>
      <c r="IL91" s="630"/>
      <c r="IM91" s="630"/>
      <c r="IN91" s="630"/>
      <c r="IO91" s="630"/>
      <c r="IP91" s="630"/>
      <c r="IQ91" s="630"/>
      <c r="IR91" s="630"/>
      <c r="IS91" s="630"/>
      <c r="IT91" s="630"/>
      <c r="IU91" s="630"/>
      <c r="IV91" s="630"/>
      <c r="IW91" s="630"/>
      <c r="IX91" s="630"/>
      <c r="IY91" s="630"/>
      <c r="IZ91" s="630"/>
      <c r="JA91" s="630"/>
      <c r="JB91" s="630"/>
      <c r="JC91" s="630"/>
      <c r="JD91" s="630"/>
      <c r="JE91" s="630"/>
      <c r="JF91" s="630"/>
      <c r="JG91" s="630"/>
      <c r="JH91" s="630"/>
      <c r="JI91" s="630"/>
      <c r="JJ91" s="630"/>
      <c r="JK91" s="630"/>
      <c r="JL91" s="630"/>
      <c r="JM91" s="630"/>
      <c r="JN91" s="630"/>
      <c r="JO91" s="630"/>
      <c r="JP91" s="630"/>
      <c r="JQ91" s="630"/>
      <c r="JR91" s="630"/>
      <c r="JS91" s="630"/>
      <c r="JT91" s="630"/>
      <c r="JU91" s="630"/>
      <c r="JV91" s="630"/>
      <c r="JW91" s="630"/>
      <c r="JX91" s="630"/>
      <c r="JY91" s="630"/>
      <c r="JZ91" s="630"/>
      <c r="KA91" s="630"/>
      <c r="KB91" s="630"/>
      <c r="KC91" s="630"/>
      <c r="KD91" s="630"/>
      <c r="KE91" s="630"/>
      <c r="KF91" s="630"/>
      <c r="KG91" s="630"/>
      <c r="KH91" s="630"/>
      <c r="KI91" s="630"/>
      <c r="KJ91" s="630"/>
      <c r="KK91" s="630"/>
      <c r="KL91" s="630"/>
      <c r="KM91" s="630"/>
      <c r="KN91" s="630"/>
      <c r="KO91" s="630"/>
      <c r="KP91" s="630"/>
      <c r="KQ91" s="630"/>
      <c r="KR91" s="630"/>
      <c r="KS91" s="630"/>
      <c r="KT91" s="630"/>
      <c r="KU91" s="630"/>
      <c r="KV91" s="630"/>
      <c r="KW91" s="630"/>
      <c r="KX91" s="630"/>
      <c r="KY91" s="630"/>
      <c r="KZ91" s="630"/>
      <c r="LA91" s="630"/>
      <c r="LB91" s="630"/>
      <c r="LC91" s="630"/>
      <c r="LD91" s="630"/>
      <c r="LE91" s="630"/>
      <c r="LF91" s="630"/>
      <c r="LG91" s="630"/>
      <c r="LH91" s="630"/>
      <c r="LI91" s="630"/>
      <c r="LJ91" s="630"/>
      <c r="LK91" s="630"/>
      <c r="LL91" s="630"/>
      <c r="LM91" s="630"/>
      <c r="LN91" s="630"/>
      <c r="LO91" s="630"/>
      <c r="LP91" s="630"/>
      <c r="LQ91" s="630"/>
      <c r="LR91" s="630"/>
      <c r="LS91" s="630"/>
      <c r="LT91" s="630"/>
      <c r="LU91" s="630"/>
      <c r="LV91" s="630"/>
      <c r="LW91" s="630"/>
      <c r="LX91" s="630"/>
      <c r="LY91" s="630"/>
      <c r="LZ91" s="630"/>
      <c r="MA91" s="630"/>
      <c r="MB91" s="630"/>
      <c r="MC91" s="630"/>
      <c r="MD91" s="630"/>
      <c r="ME91" s="630"/>
      <c r="MF91" s="630"/>
      <c r="MG91" s="630"/>
      <c r="MH91" s="630"/>
      <c r="MI91" s="630"/>
      <c r="MJ91" s="630"/>
      <c r="MK91" s="630"/>
      <c r="ML91" s="630"/>
      <c r="MM91" s="630"/>
      <c r="MN91" s="630"/>
      <c r="MO91" s="630"/>
      <c r="MP91" s="630"/>
      <c r="MQ91" s="630"/>
      <c r="MR91" s="630"/>
      <c r="MS91" s="630"/>
      <c r="MT91" s="630"/>
      <c r="MU91" s="630"/>
      <c r="MV91" s="630"/>
      <c r="MW91" s="630"/>
      <c r="MX91" s="630"/>
      <c r="MY91" s="630"/>
      <c r="MZ91" s="630"/>
      <c r="NA91" s="630"/>
      <c r="NB91" s="630"/>
      <c r="NC91" s="630"/>
      <c r="ND91" s="630"/>
      <c r="NE91" s="630"/>
      <c r="NF91" s="630"/>
      <c r="NG91" s="630"/>
      <c r="NH91" s="630"/>
      <c r="NI91" s="630"/>
      <c r="NJ91" s="630"/>
      <c r="NK91" s="630"/>
      <c r="NL91" s="630"/>
      <c r="NM91" s="630"/>
      <c r="NN91" s="630"/>
      <c r="NO91" s="630"/>
      <c r="NP91" s="630"/>
      <c r="NQ91" s="630"/>
      <c r="NR91" s="630"/>
      <c r="NS91" s="630"/>
      <c r="NT91" s="630"/>
      <c r="NU91" s="630"/>
      <c r="NV91" s="630"/>
      <c r="NW91" s="630"/>
      <c r="NX91" s="630"/>
      <c r="NY91" s="630"/>
      <c r="NZ91" s="630"/>
      <c r="OA91" s="630"/>
      <c r="OB91" s="630"/>
      <c r="OC91" s="630"/>
      <c r="OD91" s="630"/>
      <c r="OE91" s="630"/>
      <c r="OF91" s="630"/>
      <c r="OG91" s="630"/>
      <c r="OH91" s="630"/>
      <c r="OI91" s="630"/>
      <c r="OJ91" s="630"/>
      <c r="OK91" s="630"/>
      <c r="OL91" s="630"/>
      <c r="OM91" s="630"/>
      <c r="ON91" s="630"/>
      <c r="OO91" s="630"/>
      <c r="OP91" s="630"/>
      <c r="OQ91" s="630"/>
      <c r="OR91" s="630"/>
      <c r="OS91" s="630"/>
      <c r="OT91" s="630"/>
      <c r="OU91" s="630"/>
      <c r="OV91" s="630"/>
      <c r="OW91" s="630"/>
      <c r="OX91" s="630"/>
      <c r="OY91" s="630"/>
      <c r="OZ91" s="630"/>
      <c r="PA91" s="630"/>
      <c r="PB91" s="630"/>
      <c r="PC91" s="630"/>
      <c r="PD91" s="630"/>
      <c r="PE91" s="630"/>
      <c r="PF91" s="630"/>
      <c r="PG91" s="630"/>
      <c r="PH91" s="630"/>
      <c r="PI91" s="630"/>
      <c r="PJ91" s="630"/>
      <c r="PK91" s="630"/>
      <c r="PL91" s="630"/>
      <c r="PM91" s="630"/>
      <c r="PN91" s="630"/>
      <c r="PO91" s="630"/>
      <c r="PP91" s="630"/>
      <c r="PQ91" s="630"/>
      <c r="PR91" s="630"/>
      <c r="PS91" s="630"/>
      <c r="PT91" s="630"/>
      <c r="PU91" s="630"/>
      <c r="PV91" s="630"/>
      <c r="PW91" s="630"/>
      <c r="PX91" s="630"/>
      <c r="PY91" s="630"/>
      <c r="PZ91" s="630"/>
      <c r="QA91" s="630"/>
      <c r="QB91" s="630"/>
      <c r="QC91" s="630"/>
      <c r="QD91" s="630"/>
      <c r="QE91" s="630"/>
      <c r="QF91" s="630"/>
      <c r="QG91" s="630"/>
      <c r="QH91" s="630"/>
      <c r="QI91" s="630"/>
      <c r="QJ91" s="630"/>
      <c r="QK91" s="630"/>
      <c r="QL91" s="630"/>
      <c r="QM91" s="630"/>
      <c r="QN91" s="630"/>
      <c r="QO91" s="630"/>
      <c r="QP91" s="630"/>
      <c r="QQ91" s="630"/>
      <c r="QR91" s="630"/>
      <c r="QS91" s="630"/>
      <c r="QT91" s="630"/>
      <c r="QU91" s="630"/>
      <c r="QV91" s="630"/>
      <c r="QW91" s="630"/>
      <c r="QX91" s="630"/>
      <c r="QY91" s="630"/>
      <c r="QZ91" s="630"/>
      <c r="RA91" s="630"/>
      <c r="RB91" s="630"/>
      <c r="RC91" s="630"/>
      <c r="RD91" s="630"/>
      <c r="RE91" s="630"/>
      <c r="RF91" s="630"/>
      <c r="RG91" s="630"/>
      <c r="RH91" s="630"/>
      <c r="RI91" s="630"/>
      <c r="RJ91" s="630"/>
      <c r="RK91" s="630"/>
      <c r="RL91" s="630"/>
      <c r="RM91" s="630"/>
      <c r="RN91" s="630"/>
      <c r="RO91" s="630"/>
      <c r="RP91" s="630"/>
      <c r="RQ91" s="630"/>
      <c r="RR91" s="630"/>
      <c r="RS91" s="630"/>
      <c r="RT91" s="630"/>
      <c r="RU91" s="630"/>
      <c r="RV91" s="630"/>
      <c r="RW91" s="630"/>
      <c r="RX91" s="630"/>
      <c r="RY91" s="630"/>
      <c r="RZ91" s="630"/>
      <c r="SA91" s="630"/>
      <c r="SB91" s="630"/>
      <c r="SC91" s="630"/>
      <c r="SD91" s="630"/>
      <c r="SE91" s="630"/>
      <c r="SF91" s="630"/>
      <c r="SG91" s="630"/>
      <c r="SH91" s="630"/>
      <c r="SI91" s="630"/>
      <c r="SJ91" s="630"/>
      <c r="SK91" s="630"/>
      <c r="SL91" s="630"/>
      <c r="SM91" s="630"/>
      <c r="SN91" s="630"/>
      <c r="SO91" s="630"/>
      <c r="SP91" s="630"/>
      <c r="SQ91" s="630"/>
      <c r="SR91" s="630"/>
      <c r="SS91" s="630"/>
      <c r="ST91" s="630"/>
      <c r="SU91" s="630"/>
      <c r="SV91" s="630"/>
      <c r="SW91" s="630"/>
      <c r="SX91" s="630"/>
      <c r="SY91" s="630"/>
      <c r="SZ91" s="630"/>
      <c r="TA91" s="630"/>
      <c r="TB91" s="630"/>
      <c r="TC91" s="630"/>
      <c r="TD91" s="630"/>
      <c r="TE91" s="630"/>
      <c r="TF91" s="630"/>
      <c r="TG91" s="630"/>
      <c r="TH91" s="630"/>
      <c r="TI91" s="630"/>
      <c r="TJ91" s="630"/>
      <c r="TK91" s="630"/>
      <c r="TL91" s="630"/>
      <c r="TM91" s="630"/>
      <c r="TN91" s="630"/>
      <c r="TO91" s="630"/>
      <c r="TP91" s="630"/>
      <c r="TQ91" s="630"/>
      <c r="TR91" s="630"/>
      <c r="TS91" s="630"/>
      <c r="TT91" s="630"/>
      <c r="TU91" s="630"/>
      <c r="TV91" s="630"/>
      <c r="TW91" s="630"/>
      <c r="TX91" s="630"/>
      <c r="TY91" s="630"/>
      <c r="TZ91" s="630"/>
      <c r="UA91" s="630"/>
      <c r="UB91" s="630"/>
      <c r="UC91" s="630"/>
      <c r="UD91" s="630"/>
      <c r="UE91" s="630"/>
      <c r="UF91" s="630"/>
      <c r="UG91" s="630"/>
      <c r="UH91" s="630"/>
      <c r="UI91" s="630"/>
      <c r="UJ91" s="630"/>
      <c r="UK91" s="630"/>
      <c r="UL91" s="630"/>
      <c r="UM91" s="630"/>
      <c r="UN91" s="630"/>
      <c r="UO91" s="630"/>
      <c r="UP91" s="630"/>
      <c r="UQ91" s="630"/>
      <c r="UR91" s="630"/>
      <c r="US91" s="630"/>
      <c r="UT91" s="630"/>
      <c r="UU91" s="630"/>
      <c r="UV91" s="630"/>
      <c r="UW91" s="630"/>
      <c r="UX91" s="630"/>
      <c r="UY91" s="630"/>
      <c r="UZ91" s="630"/>
      <c r="VA91" s="630"/>
      <c r="VB91" s="630"/>
      <c r="VC91" s="630"/>
      <c r="VD91" s="630"/>
      <c r="VE91" s="630"/>
      <c r="VF91" s="630"/>
      <c r="VG91" s="630"/>
      <c r="VH91" s="630"/>
      <c r="VI91" s="630"/>
      <c r="VJ91" s="630"/>
      <c r="VK91" s="630"/>
      <c r="VL91" s="630"/>
      <c r="VM91" s="630"/>
      <c r="VN91" s="630"/>
      <c r="VO91" s="630"/>
      <c r="VP91" s="630"/>
      <c r="VQ91" s="630"/>
      <c r="VR91" s="630"/>
      <c r="VS91" s="630"/>
      <c r="VT91" s="630"/>
      <c r="VU91" s="630"/>
      <c r="VV91" s="630"/>
      <c r="VW91" s="630"/>
      <c r="VX91" s="630"/>
      <c r="VY91" s="630"/>
      <c r="VZ91" s="630"/>
      <c r="WA91" s="630"/>
      <c r="WB91" s="630"/>
      <c r="WC91" s="630"/>
      <c r="WD91" s="630"/>
      <c r="WE91" s="630"/>
      <c r="WF91" s="630"/>
      <c r="WG91" s="630"/>
      <c r="WH91" s="630"/>
      <c r="WI91" s="630"/>
      <c r="WJ91" s="630"/>
      <c r="WK91" s="630"/>
      <c r="WL91" s="630"/>
      <c r="WM91" s="630"/>
      <c r="WN91" s="630"/>
      <c r="WO91" s="630"/>
      <c r="WP91" s="630"/>
      <c r="WQ91" s="630"/>
      <c r="WR91" s="630"/>
      <c r="WS91" s="630"/>
      <c r="WT91" s="630"/>
      <c r="WU91" s="630"/>
      <c r="WV91" s="630"/>
      <c r="WW91" s="630"/>
      <c r="WX91" s="630"/>
      <c r="WY91" s="630"/>
      <c r="WZ91" s="630"/>
      <c r="XA91" s="630"/>
      <c r="XB91" s="630"/>
      <c r="XC91" s="630"/>
      <c r="XD91" s="630"/>
      <c r="XE91" s="630"/>
      <c r="XF91" s="630"/>
      <c r="XG91" s="630"/>
      <c r="XH91" s="630"/>
      <c r="XI91" s="630"/>
      <c r="XJ91" s="630"/>
      <c r="XK91" s="630"/>
      <c r="XL91" s="630"/>
      <c r="XM91" s="630"/>
      <c r="XN91" s="630"/>
      <c r="XO91" s="630"/>
      <c r="XP91" s="630"/>
      <c r="XQ91" s="630"/>
      <c r="XR91" s="630"/>
      <c r="XS91" s="630"/>
      <c r="XT91" s="630"/>
      <c r="XU91" s="630"/>
      <c r="XV91" s="630"/>
      <c r="XW91" s="630"/>
      <c r="XX91" s="630"/>
      <c r="XY91" s="630"/>
      <c r="XZ91" s="630"/>
      <c r="YA91" s="630"/>
      <c r="YB91" s="630"/>
      <c r="YC91" s="630"/>
      <c r="YD91" s="630"/>
      <c r="YE91" s="630"/>
      <c r="YF91" s="630"/>
      <c r="YG91" s="630"/>
      <c r="YH91" s="630"/>
      <c r="YI91" s="630"/>
      <c r="YJ91" s="630"/>
      <c r="YK91" s="630"/>
      <c r="YL91" s="630"/>
      <c r="YM91" s="630"/>
      <c r="YN91" s="630"/>
      <c r="YO91" s="630"/>
      <c r="YP91" s="630"/>
      <c r="YQ91" s="630"/>
      <c r="YR91" s="630"/>
      <c r="YS91" s="630"/>
      <c r="YT91" s="630"/>
      <c r="YU91" s="630"/>
      <c r="YV91" s="630"/>
      <c r="YW91" s="630"/>
      <c r="YX91" s="630"/>
      <c r="YY91" s="630"/>
      <c r="YZ91" s="630"/>
      <c r="ZA91" s="630"/>
      <c r="ZB91" s="630"/>
      <c r="ZC91" s="630"/>
      <c r="ZD91" s="630"/>
      <c r="ZE91" s="630"/>
      <c r="ZF91" s="630"/>
      <c r="ZG91" s="630"/>
      <c r="ZH91" s="630"/>
      <c r="ZI91" s="630"/>
      <c r="ZJ91" s="630"/>
      <c r="ZK91" s="630"/>
      <c r="ZL91" s="630"/>
      <c r="ZM91" s="630"/>
      <c r="ZN91" s="630"/>
      <c r="ZO91" s="630"/>
      <c r="ZP91" s="630"/>
      <c r="ZQ91" s="630"/>
      <c r="ZR91" s="630"/>
      <c r="ZS91" s="630"/>
      <c r="ZT91" s="630"/>
      <c r="ZU91" s="630"/>
      <c r="ZV91" s="630"/>
      <c r="ZW91" s="630"/>
      <c r="ZX91" s="630"/>
      <c r="ZY91" s="630"/>
      <c r="ZZ91" s="630"/>
      <c r="AAA91" s="630"/>
      <c r="AAB91" s="630"/>
      <c r="AAC91" s="630"/>
      <c r="AAD91" s="630"/>
      <c r="AAE91" s="630"/>
      <c r="AAF91" s="630"/>
      <c r="AAG91" s="630"/>
      <c r="AAH91" s="630"/>
      <c r="AAI91" s="630"/>
      <c r="AAJ91" s="630"/>
      <c r="AAK91" s="630"/>
      <c r="AAL91" s="630"/>
      <c r="AAM91" s="630"/>
      <c r="AAN91" s="630"/>
      <c r="AAO91" s="630"/>
      <c r="AAP91" s="630"/>
      <c r="AAQ91" s="630"/>
      <c r="AAR91" s="630"/>
      <c r="AAS91" s="630"/>
      <c r="AAT91" s="630"/>
      <c r="AAU91" s="630"/>
      <c r="AAV91" s="630"/>
      <c r="AAW91" s="630"/>
      <c r="AAX91" s="630"/>
      <c r="AAY91" s="630"/>
      <c r="AAZ91" s="630"/>
      <c r="ABA91" s="630"/>
      <c r="ABB91" s="630"/>
      <c r="ABC91" s="630"/>
      <c r="ABD91" s="630"/>
      <c r="ABE91" s="630"/>
      <c r="ABF91" s="630"/>
      <c r="ABG91" s="630"/>
      <c r="ABH91" s="630"/>
      <c r="ABI91" s="630"/>
      <c r="ABJ91" s="630"/>
      <c r="ABK91" s="630"/>
      <c r="ABL91" s="630"/>
      <c r="ABM91" s="630"/>
      <c r="ABN91" s="630"/>
      <c r="ABO91" s="630"/>
      <c r="ABP91" s="630"/>
      <c r="ABQ91" s="630"/>
      <c r="ABR91" s="630"/>
      <c r="ABS91" s="630"/>
      <c r="ABT91" s="630"/>
      <c r="ABU91" s="630"/>
      <c r="ABV91" s="630"/>
      <c r="ABW91" s="630"/>
      <c r="ABX91" s="630"/>
      <c r="ABY91" s="630"/>
      <c r="ABZ91" s="630"/>
      <c r="ACA91" s="630"/>
      <c r="ACB91" s="630"/>
      <c r="ACC91" s="630"/>
      <c r="ACD91" s="630"/>
      <c r="ACE91" s="630"/>
      <c r="ACF91" s="630"/>
      <c r="ACG91" s="630"/>
      <c r="ACH91" s="630"/>
      <c r="ACI91" s="630"/>
      <c r="ACJ91" s="630"/>
      <c r="ACK91" s="630"/>
      <c r="ACL91" s="630"/>
      <c r="ACM91" s="630"/>
      <c r="ACN91" s="630"/>
      <c r="ACO91" s="630"/>
      <c r="ACP91" s="630"/>
      <c r="ACQ91" s="630"/>
      <c r="ACR91" s="630"/>
      <c r="ACS91" s="630"/>
      <c r="ACT91" s="630"/>
      <c r="ACU91" s="630"/>
      <c r="ACV91" s="630"/>
      <c r="ACW91" s="630"/>
      <c r="ACX91" s="630"/>
      <c r="ACY91" s="630"/>
      <c r="ACZ91" s="630"/>
      <c r="ADA91" s="630"/>
      <c r="ADB91" s="630"/>
      <c r="ADC91" s="630"/>
      <c r="ADD91" s="630"/>
      <c r="ADE91" s="630"/>
      <c r="ADF91" s="630"/>
      <c r="ADG91" s="630"/>
      <c r="ADH91" s="630"/>
      <c r="ADI91" s="630"/>
      <c r="ADJ91" s="630"/>
      <c r="ADK91" s="630"/>
      <c r="ADL91" s="630"/>
      <c r="ADM91" s="630"/>
      <c r="ADN91" s="630"/>
      <c r="ADO91" s="630"/>
      <c r="ADP91" s="630"/>
      <c r="ADQ91" s="630"/>
      <c r="ADR91" s="630"/>
      <c r="ADS91" s="630"/>
      <c r="ADT91" s="630"/>
      <c r="ADU91" s="630"/>
      <c r="ADV91" s="630"/>
      <c r="ADW91" s="630"/>
      <c r="ADX91" s="630"/>
      <c r="ADY91" s="630"/>
      <c r="ADZ91" s="630"/>
      <c r="AEA91" s="630"/>
      <c r="AEB91" s="630"/>
      <c r="AEC91" s="630"/>
      <c r="AED91" s="630"/>
      <c r="AEE91" s="630"/>
      <c r="AEF91" s="630"/>
      <c r="AEG91" s="630"/>
      <c r="AEH91" s="630"/>
      <c r="AEI91" s="630"/>
      <c r="AEJ91" s="630"/>
      <c r="AEK91" s="630"/>
      <c r="AEL91" s="630"/>
      <c r="AEM91" s="630"/>
      <c r="AEN91" s="630"/>
      <c r="AEO91" s="630"/>
      <c r="AEP91" s="630"/>
      <c r="AEQ91" s="630"/>
      <c r="AER91" s="630"/>
      <c r="AES91" s="630"/>
      <c r="AET91" s="630"/>
      <c r="AEU91" s="630"/>
      <c r="AEV91" s="630"/>
      <c r="AEW91" s="630"/>
      <c r="AEX91" s="630"/>
      <c r="AEY91" s="630"/>
      <c r="AEZ91" s="630"/>
      <c r="AFA91" s="630"/>
      <c r="AFB91" s="630"/>
      <c r="AFC91" s="630"/>
      <c r="AFD91" s="630"/>
      <c r="AFE91" s="630"/>
      <c r="AFF91" s="630"/>
      <c r="AFG91" s="630"/>
      <c r="AFH91" s="630"/>
      <c r="AFI91" s="630"/>
      <c r="AFJ91" s="630"/>
      <c r="AFK91" s="630"/>
      <c r="AFL91" s="630"/>
      <c r="AFM91" s="630"/>
      <c r="AFN91" s="630"/>
      <c r="AFO91" s="630"/>
      <c r="AFP91" s="630"/>
      <c r="AFQ91" s="630"/>
      <c r="AFR91" s="630"/>
      <c r="AFS91" s="630"/>
      <c r="AFT91" s="630"/>
      <c r="AFU91" s="630"/>
      <c r="AFV91" s="630"/>
      <c r="AFW91" s="630"/>
      <c r="AFX91" s="630"/>
      <c r="AFY91" s="630"/>
      <c r="AFZ91" s="630"/>
      <c r="AGA91" s="630"/>
      <c r="AGB91" s="630"/>
      <c r="AGC91" s="630"/>
      <c r="AGD91" s="630"/>
      <c r="AGE91" s="630"/>
      <c r="AGF91" s="630"/>
      <c r="AGG91" s="630"/>
      <c r="AGH91" s="630"/>
      <c r="AGI91" s="630"/>
      <c r="AGJ91" s="630"/>
      <c r="AGK91" s="630"/>
      <c r="AGL91" s="630"/>
      <c r="AGM91" s="630"/>
      <c r="AGN91" s="630"/>
      <c r="AGO91" s="630"/>
      <c r="AGP91" s="630"/>
      <c r="AGQ91" s="630"/>
      <c r="AGR91" s="630"/>
      <c r="AGS91" s="630"/>
      <c r="AGT91" s="630"/>
      <c r="AGU91" s="630"/>
      <c r="AGV91" s="630"/>
      <c r="AGW91" s="630"/>
      <c r="AGX91" s="630"/>
      <c r="AGY91" s="630"/>
      <c r="AGZ91" s="630"/>
      <c r="AHA91" s="630"/>
      <c r="AHB91" s="630"/>
      <c r="AHC91" s="630"/>
      <c r="AHD91" s="630"/>
      <c r="AHE91" s="630"/>
      <c r="AHF91" s="630"/>
      <c r="AHG91" s="630"/>
      <c r="AHH91" s="630"/>
      <c r="AHI91" s="630"/>
      <c r="AHJ91" s="630"/>
      <c r="AHK91" s="630"/>
      <c r="AHL91" s="630"/>
      <c r="AHM91" s="630"/>
      <c r="AHN91" s="630"/>
      <c r="AHO91" s="630"/>
      <c r="AHP91" s="630"/>
      <c r="AHQ91" s="630"/>
      <c r="AHR91" s="630"/>
      <c r="AHS91" s="630"/>
      <c r="AHT91" s="630"/>
      <c r="AHU91" s="630"/>
      <c r="AHV91" s="630"/>
      <c r="AHW91" s="630"/>
      <c r="AHX91" s="630"/>
      <c r="AHY91" s="630"/>
      <c r="AHZ91" s="630"/>
      <c r="AIA91" s="630"/>
      <c r="AIB91" s="630"/>
      <c r="AIC91" s="630"/>
      <c r="AID91" s="630"/>
      <c r="AIE91" s="630"/>
      <c r="AIF91" s="630"/>
      <c r="AIG91" s="630"/>
      <c r="AIH91" s="630"/>
      <c r="AII91" s="630"/>
      <c r="AIJ91" s="630"/>
      <c r="AIK91" s="630"/>
      <c r="AIL91" s="630"/>
      <c r="AIM91" s="630"/>
      <c r="AIN91" s="630"/>
      <c r="AIO91" s="630"/>
      <c r="AIP91" s="630"/>
      <c r="AIQ91" s="630"/>
      <c r="AIR91" s="630"/>
      <c r="AIS91" s="630"/>
      <c r="AIT91" s="630"/>
      <c r="AIU91" s="630"/>
      <c r="AIV91" s="630"/>
      <c r="AIW91" s="630"/>
      <c r="AIX91" s="630"/>
      <c r="AIY91" s="630"/>
      <c r="AIZ91" s="630"/>
      <c r="AJA91" s="630"/>
      <c r="AJB91" s="630"/>
      <c r="AJC91" s="630"/>
      <c r="AJD91" s="630"/>
      <c r="AJE91" s="630"/>
      <c r="AJF91" s="630"/>
      <c r="AJG91" s="630"/>
      <c r="AJH91" s="630"/>
      <c r="AJI91" s="630"/>
      <c r="AJJ91" s="630"/>
      <c r="AJK91" s="630"/>
      <c r="AJL91" s="630"/>
      <c r="AJM91" s="630"/>
      <c r="AJN91" s="630"/>
      <c r="AJO91" s="630"/>
      <c r="AJP91" s="630"/>
      <c r="AJQ91" s="630"/>
      <c r="AJR91" s="630"/>
      <c r="AJS91" s="630"/>
      <c r="AJT91" s="630"/>
      <c r="AJU91" s="630"/>
      <c r="AJV91" s="630"/>
      <c r="AJW91" s="630"/>
      <c r="AJX91" s="630"/>
      <c r="AJY91" s="630"/>
      <c r="AJZ91" s="630"/>
      <c r="AKA91" s="630"/>
      <c r="AKB91" s="630"/>
      <c r="AKC91" s="630"/>
      <c r="AKD91" s="630"/>
      <c r="AKE91" s="630"/>
      <c r="AKF91" s="630"/>
      <c r="AKG91" s="630"/>
      <c r="AKH91" s="630"/>
      <c r="AKI91" s="630"/>
      <c r="AKJ91" s="630"/>
      <c r="AKK91" s="630"/>
      <c r="AKL91" s="630"/>
      <c r="AKM91" s="630"/>
      <c r="AKN91" s="630"/>
      <c r="AKO91" s="630"/>
      <c r="AKP91" s="630"/>
      <c r="AKQ91" s="630"/>
      <c r="AKR91" s="630"/>
      <c r="AKS91" s="630"/>
      <c r="AKT91" s="630"/>
      <c r="AKU91" s="630"/>
      <c r="AKV91" s="630"/>
      <c r="AKW91" s="630"/>
      <c r="AKX91" s="630"/>
      <c r="AKY91" s="630"/>
      <c r="AKZ91" s="630"/>
      <c r="ALA91" s="630"/>
      <c r="ALB91" s="630"/>
      <c r="ALC91" s="630"/>
      <c r="ALD91" s="630"/>
      <c r="ALE91" s="630"/>
      <c r="ALF91" s="630"/>
      <c r="ALG91" s="630"/>
      <c r="ALH91" s="630"/>
      <c r="ALI91" s="630"/>
      <c r="ALJ91" s="630"/>
      <c r="ALK91" s="630"/>
      <c r="ALL91" s="630"/>
      <c r="ALM91" s="630"/>
      <c r="ALN91" s="630"/>
      <c r="ALO91" s="630"/>
    </row>
    <row r="92" customFormat="false" ht="60" hidden="false" customHeight="true" outlineLevel="0" collapsed="false">
      <c r="A92" s="2"/>
      <c r="B92" s="4"/>
      <c r="C92" s="636" t="n">
        <v>1</v>
      </c>
      <c r="D92" s="637"/>
      <c r="E92" s="620"/>
      <c r="F92" s="638" t="n">
        <f aca="true">IF(SUM(OFFSET(F91,-$F$21+2,0):F91)&gt;0,0,IF(F$21-F$20+1-$C92&lt;0,F$41,0))</f>
        <v>0</v>
      </c>
      <c r="G92" s="638" t="n">
        <f aca="true">IF(SUM(OFFSET(G91,-$F$21+2,0):G91)&gt;0,0,IF(G$21-G$20+1-$C92&lt;0,G$41,0))</f>
        <v>0</v>
      </c>
      <c r="H92" s="638" t="n">
        <f aca="true">IF(SUM(OFFSET(H91,-$F$21+2,0):H91)&gt;0,0,IF(H$21-H$20+1-$C92&lt;0,H$41,0))</f>
        <v>0</v>
      </c>
      <c r="I92" s="638" t="n">
        <f aca="true">IF(SUM(OFFSET(I91,-$F$21+2,0):I91)&gt;0,0,IF(I$21-I$20+1-$C92&lt;0,I$41,0))</f>
        <v>0</v>
      </c>
      <c r="J92" s="639"/>
      <c r="K92" s="640" t="n">
        <f aca="false">SUM(F92:I92)</f>
        <v>0</v>
      </c>
      <c r="L92" s="639"/>
      <c r="M92" s="641" t="s">
        <v>234</v>
      </c>
      <c r="N92" s="642" t="n">
        <f aca="true">IF(N$8='(Betriebsstoff- &amp; Anlagendaten)'!$B$157,F92,IF(SUM(OFFSET(N91,-N$21+2,0):N91)&gt;0,0,N$40-N43))</f>
        <v>0</v>
      </c>
      <c r="O92" s="642" t="n">
        <f aca="true">IF(O$8='(Betriebsstoff- &amp; Anlagendaten)'!$B$157,G92,IF(SUM(OFFSET(O91,-O$21+2,0):O91)&gt;0,0,O$40-O43))</f>
        <v>0</v>
      </c>
      <c r="P92" s="642" t="n">
        <f aca="true">IF(P$8='(Betriebsstoff- &amp; Anlagendaten)'!$B$157,H92,IF(SUM(OFFSET(P91,-P$21+2,0):P91)&gt;0,0,P$40-P43))</f>
        <v>0</v>
      </c>
      <c r="Q92" s="642" t="n">
        <f aca="true">IF(Q$8='(Betriebsstoff- &amp; Anlagendaten)'!$B$157,I92,IF(SUM(OFFSET(Q91,-Q$21+2,0):Q91)&gt;0,0,Q$40-Q43))</f>
        <v>0</v>
      </c>
      <c r="R92" s="643"/>
      <c r="S92" s="644" t="n">
        <f aca="false">SUM(N92:Q92)</f>
        <v>0</v>
      </c>
      <c r="T92" s="643"/>
      <c r="U92" s="645" t="n">
        <f aca="false">U40-U43</f>
        <v>8000</v>
      </c>
      <c r="V92" s="646" t="n">
        <f aca="false">V40-V43</f>
        <v>10000</v>
      </c>
      <c r="W92" s="646" t="n">
        <f aca="false">W40-W43</f>
        <v>500000</v>
      </c>
      <c r="X92" s="646" t="n">
        <f aca="false">X40-X43</f>
        <v>10000</v>
      </c>
      <c r="Y92" s="646" t="n">
        <f aca="false">Y40-Y43</f>
        <v>10000</v>
      </c>
      <c r="Z92" s="646" t="n">
        <f aca="false">Z40-Z43</f>
        <v>9500</v>
      </c>
      <c r="AA92" s="646" t="n">
        <f aca="false">AA40-AA43</f>
        <v>32000</v>
      </c>
      <c r="AB92" s="646" t="n">
        <f aca="false">AB40-AB43</f>
        <v>12000</v>
      </c>
      <c r="AC92" s="646" t="n">
        <f aca="false">AC40-AC43</f>
        <v>23500</v>
      </c>
      <c r="AD92" s="646" t="n">
        <f aca="false">AD40-AD43</f>
        <v>6500</v>
      </c>
      <c r="AE92" s="646" t="n">
        <f aca="false">AE40-AE43</f>
        <v>34000</v>
      </c>
      <c r="AF92" s="646" t="n">
        <f aca="false">AF40-AF43</f>
        <v>50000</v>
      </c>
      <c r="AG92" s="646" t="n">
        <f aca="false">AG40-AG43</f>
        <v>44000</v>
      </c>
      <c r="AH92" s="646" t="n">
        <f aca="false">AH40-AH43</f>
        <v>60000</v>
      </c>
      <c r="AI92" s="646" t="n">
        <f aca="false">AI40-AI43</f>
        <v>7500</v>
      </c>
      <c r="AJ92" s="646" t="n">
        <f aca="false">AJ40-AJ43</f>
        <v>36000</v>
      </c>
      <c r="AK92" s="646" t="n">
        <f aca="false">AK40-AK43</f>
        <v>34000</v>
      </c>
      <c r="AL92" s="646" t="n">
        <f aca="false">AL40-AL43</f>
        <v>0</v>
      </c>
      <c r="AM92" s="646" t="n">
        <f aca="false">AM40-AM43</f>
        <v>0</v>
      </c>
      <c r="AN92" s="646" t="n">
        <f aca="false">AN40-AN43</f>
        <v>0</v>
      </c>
    </row>
    <row r="93" customFormat="false" ht="17.25" hidden="false" customHeight="false" outlineLevel="0" collapsed="false">
      <c r="A93" s="2"/>
      <c r="B93" s="4"/>
      <c r="C93" s="647" t="n">
        <v>2</v>
      </c>
      <c r="D93" s="637"/>
      <c r="E93" s="620"/>
      <c r="F93" s="648" t="n">
        <f aca="true">IF(SUM(OFFSET(F92,-$F$21+2,0):F92)&gt;0,0,IF(F$21-F$20+1-$C93&lt;0,F$41,0))</f>
        <v>0</v>
      </c>
      <c r="G93" s="648" t="n">
        <f aca="true">IF(SUM(OFFSET(G92,-$F$21+2,0):G92)&gt;0,0,IF(G$21-G$20+1-$C93&lt;0,G$41,0))</f>
        <v>0</v>
      </c>
      <c r="H93" s="648" t="n">
        <f aca="true">IF(SUM(OFFSET(H92,-$F$21+2,0):H92)&gt;0,0,IF(H$21-H$20+1-$C93&lt;0,H$41,0))</f>
        <v>0</v>
      </c>
      <c r="I93" s="648" t="n">
        <f aca="true">IF(SUM(OFFSET(I92,-$F$21+2,0):I92)&gt;0,0,IF(I$21-I$20+1-$C93&lt;0,I$41,0))</f>
        <v>0</v>
      </c>
      <c r="J93" s="639"/>
      <c r="K93" s="649" t="n">
        <f aca="false">SUM(F93:I93)</f>
        <v>0</v>
      </c>
      <c r="L93" s="639"/>
      <c r="M93" s="639"/>
      <c r="N93" s="650" t="n">
        <f aca="true">IF(N$8='(Betriebsstoff- &amp; Anlagendaten)'!$B$157,F93,IF(SUM(OFFSET(N92,-N$21+2,0):N92)&gt;0,0,N$41))</f>
        <v>0</v>
      </c>
      <c r="O93" s="650" t="n">
        <f aca="true">IF(O$8='(Betriebsstoff- &amp; Anlagendaten)'!$B$157,G93,IF(SUM(OFFSET(O92,-O$21+2,0):O92)&gt;0,0,O$41))</f>
        <v>0</v>
      </c>
      <c r="P93" s="650" t="n">
        <f aca="true">IF(P$8='(Betriebsstoff- &amp; Anlagendaten)'!$B$157,H93,IF(SUM(OFFSET(P92,-P$21+2,0):P92)&gt;0,0,P$41))</f>
        <v>0</v>
      </c>
      <c r="Q93" s="650" t="n">
        <f aca="true">IF(Q$8='(Betriebsstoff- &amp; Anlagendaten)'!$B$157,I93,IF(SUM(OFFSET(Q92,-Q$21+2,0):Q92)&gt;0,0,Q$41))</f>
        <v>0</v>
      </c>
      <c r="R93" s="643"/>
      <c r="S93" s="651" t="n">
        <f aca="false">SUM(N93:Q93)</f>
        <v>0</v>
      </c>
      <c r="T93" s="643"/>
      <c r="U93" s="652" t="n">
        <v>0</v>
      </c>
      <c r="V93" s="653" t="n">
        <f aca="true">IF(SUM(OFFSET(V92,-V$21+2,0):V92)&gt;0,0,V$41)</f>
        <v>0</v>
      </c>
      <c r="W93" s="653" t="n">
        <f aca="true">IF(SUM(OFFSET(W92,-W$21+2,0):W92)&gt;0,0,W$41)</f>
        <v>0</v>
      </c>
      <c r="X93" s="653" t="n">
        <f aca="true">IF(SUM(OFFSET(X92,-X$21+2,0):X92)&gt;0,0,X$41)</f>
        <v>0</v>
      </c>
      <c r="Y93" s="653" t="n">
        <f aca="true">IF(SUM(OFFSET(Y92,-Y$21+2,0):Y92)&gt;0,0,Y$41)</f>
        <v>0</v>
      </c>
      <c r="Z93" s="653" t="n">
        <f aca="true">IF(SUM(OFFSET(Z92,-Z$21+2,0):Z92)&gt;0,0,Z$41)</f>
        <v>0</v>
      </c>
      <c r="AA93" s="653" t="n">
        <f aca="true">IF(SUM(OFFSET(AA92,-AA$21+2,0):AA92)&gt;0,0,AA$41)</f>
        <v>0</v>
      </c>
      <c r="AB93" s="653" t="n">
        <f aca="true">IF(SUM(OFFSET(AB92,-AB$21+2,0):AB92)&gt;0,0,AB$41)</f>
        <v>0</v>
      </c>
      <c r="AC93" s="653" t="n">
        <f aca="true">IF(SUM(OFFSET(AC92,-AC$21+2,0):AC92)&gt;0,0,AC$41)</f>
        <v>0</v>
      </c>
      <c r="AD93" s="653" t="n">
        <f aca="true">IF(SUM(OFFSET(AD92,-AD$21+2,0):AD92)&gt;0,0,AD$41)</f>
        <v>0</v>
      </c>
      <c r="AE93" s="653" t="n">
        <f aca="true">IF(SUM(OFFSET(AE92,-AE$21+2,0):AE92)&gt;0,0,AE$41)</f>
        <v>0</v>
      </c>
      <c r="AF93" s="653" t="n">
        <f aca="true">IF(SUM(OFFSET(AF92,-AF$21+2,0):AF92)&gt;0,0,AF$41)</f>
        <v>0</v>
      </c>
      <c r="AG93" s="653" t="n">
        <f aca="true">IF(SUM(OFFSET(AG92,-AG$21+2,0):AG92)&gt;0,0,AG$41)</f>
        <v>0</v>
      </c>
      <c r="AH93" s="653" t="n">
        <f aca="true">IF(SUM(OFFSET(AH92,-AH$21+2,0):AH92)&gt;0,0,AH$41)</f>
        <v>0</v>
      </c>
      <c r="AI93" s="653" t="n">
        <f aca="true">IF(SUM(OFFSET(AI92,-AI$21+2,0):AI92)&gt;0,0,AI$41)</f>
        <v>0</v>
      </c>
      <c r="AJ93" s="653" t="n">
        <f aca="true">IF(SUM(OFFSET(AJ92,-AJ$21+2,0):AJ92)&gt;0,0,AJ$41)</f>
        <v>0</v>
      </c>
      <c r="AK93" s="653" t="n">
        <f aca="true">IF(SUM(OFFSET(AK92,-AK$21+2,0):AK92)&gt;0,0,AK$41)</f>
        <v>0</v>
      </c>
      <c r="AL93" s="653" t="n">
        <f aca="true">IF(SUM(OFFSET(AL92,-AL$21+2,0):AL92)&gt;0,0,AL$41)</f>
        <v>0</v>
      </c>
      <c r="AM93" s="653" t="n">
        <f aca="true">IF(SUM(OFFSET(AM92,-AM$21+2,0):AM92)&gt;0,0,AM$41)</f>
        <v>0</v>
      </c>
      <c r="AN93" s="653" t="n">
        <f aca="true">IF(SUM(OFFSET(AN92,-AN$21+2,0):AN92)&gt;0,0,AN$41)</f>
        <v>0</v>
      </c>
    </row>
    <row r="94" customFormat="false" ht="17.25" hidden="false" customHeight="false" outlineLevel="0" collapsed="false">
      <c r="A94" s="2"/>
      <c r="B94" s="4"/>
      <c r="C94" s="647" t="n">
        <v>3</v>
      </c>
      <c r="D94" s="637"/>
      <c r="E94" s="620"/>
      <c r="F94" s="648" t="n">
        <f aca="true">IF(SUM(OFFSET(F93,-$F$21+2,0):F93)&gt;0,0,IF(F$21-F$20+1-$C94&lt;0,F$41,0))</f>
        <v>0</v>
      </c>
      <c r="G94" s="648" t="n">
        <f aca="true">IF(SUM(OFFSET(G93,-$F$21+2,0):G93)&gt;0,0,IF(G$21-G$20+1-$C94&lt;0,G$41,0))</f>
        <v>0</v>
      </c>
      <c r="H94" s="648" t="n">
        <f aca="true">IF(SUM(OFFSET(H93,-$F$21+2,0):H93)&gt;0,0,IF(H$21-H$20+1-$C94&lt;0,H$41,0))</f>
        <v>0</v>
      </c>
      <c r="I94" s="648" t="n">
        <f aca="true">IF(SUM(OFFSET(I93,-$F$21+2,0):I93)&gt;0,0,IF(I$21-I$20+1-$C94&lt;0,I$41,0))</f>
        <v>0</v>
      </c>
      <c r="J94" s="639"/>
      <c r="K94" s="649" t="n">
        <f aca="false">SUM(F94:I94)</f>
        <v>0</v>
      </c>
      <c r="L94" s="639"/>
      <c r="M94" s="639"/>
      <c r="N94" s="650" t="n">
        <f aca="true">IF(N$8='(Betriebsstoff- &amp; Anlagendaten)'!$B$157,F94,IF(SUM(OFFSET(N93,-N$21+2,0):N93)&gt;0,0,N$41))</f>
        <v>0</v>
      </c>
      <c r="O94" s="650" t="n">
        <f aca="true">IF(O$8='(Betriebsstoff- &amp; Anlagendaten)'!$B$157,G94,IF(SUM(OFFSET(O93,-O$21+2,0):O93)&gt;0,0,O$41))</f>
        <v>0</v>
      </c>
      <c r="P94" s="650" t="n">
        <f aca="true">IF(P$8='(Betriebsstoff- &amp; Anlagendaten)'!$B$157,H94,IF(SUM(OFFSET(P93,-P$21+2,0):P93)&gt;0,0,P$41))</f>
        <v>0</v>
      </c>
      <c r="Q94" s="650" t="n">
        <f aca="true">IF(Q$8='(Betriebsstoff- &amp; Anlagendaten)'!$B$157,I94,IF(SUM(OFFSET(Q93,-Q$21+2,0):Q93)&gt;0,0,Q$41))</f>
        <v>0</v>
      </c>
      <c r="R94" s="643"/>
      <c r="S94" s="651" t="n">
        <f aca="false">SUM(N94:Q94)</f>
        <v>0</v>
      </c>
      <c r="T94" s="643"/>
      <c r="U94" s="652" t="n">
        <v>0</v>
      </c>
      <c r="V94" s="653" t="n">
        <f aca="true">IF(SUM(OFFSET(V93,-V$21+2,0):V93)&gt;0,0,V$41)</f>
        <v>0</v>
      </c>
      <c r="W94" s="653" t="n">
        <f aca="true">IF(SUM(OFFSET(W93,-W$21+2,0):W93)&gt;0,0,W$41)</f>
        <v>0</v>
      </c>
      <c r="X94" s="653" t="n">
        <f aca="true">IF(SUM(OFFSET(X93,-X$21+2,0):X93)&gt;0,0,X$41)</f>
        <v>0</v>
      </c>
      <c r="Y94" s="653" t="n">
        <f aca="true">IF(SUM(OFFSET(Y93,-Y$21+2,0):Y93)&gt;0,0,Y$41)</f>
        <v>0</v>
      </c>
      <c r="Z94" s="653" t="n">
        <f aca="true">IF(SUM(OFFSET(Z93,-Z$21+2,0):Z93)&gt;0,0,Z$41)</f>
        <v>0</v>
      </c>
      <c r="AA94" s="653" t="n">
        <f aca="true">IF(SUM(OFFSET(AA93,-AA$21+2,0):AA93)&gt;0,0,AA$41)</f>
        <v>0</v>
      </c>
      <c r="AB94" s="653" t="n">
        <f aca="true">IF(SUM(OFFSET(AB93,-AB$21+2,0):AB93)&gt;0,0,AB$41)</f>
        <v>0</v>
      </c>
      <c r="AC94" s="653" t="n">
        <f aca="true">IF(SUM(OFFSET(AC93,-AC$21+2,0):AC93)&gt;0,0,AC$41)</f>
        <v>0</v>
      </c>
      <c r="AD94" s="653" t="n">
        <f aca="true">IF(SUM(OFFSET(AD93,-AD$21+2,0):AD93)&gt;0,0,AD$41)</f>
        <v>0</v>
      </c>
      <c r="AE94" s="653" t="n">
        <f aca="true">IF(SUM(OFFSET(AE93,-AE$21+2,0):AE93)&gt;0,0,AE$41)</f>
        <v>0</v>
      </c>
      <c r="AF94" s="653" t="n">
        <f aca="true">IF(SUM(OFFSET(AF93,-AF$21+2,0):AF93)&gt;0,0,AF$41)</f>
        <v>0</v>
      </c>
      <c r="AG94" s="653" t="n">
        <f aca="true">IF(SUM(OFFSET(AG93,-AG$21+2,0):AG93)&gt;0,0,AG$41)</f>
        <v>0</v>
      </c>
      <c r="AH94" s="653" t="n">
        <f aca="true">IF(SUM(OFFSET(AH93,-AH$21+2,0):AH93)&gt;0,0,AH$41)</f>
        <v>0</v>
      </c>
      <c r="AI94" s="653" t="n">
        <f aca="true">IF(SUM(OFFSET(AI93,-AI$21+2,0):AI93)&gt;0,0,AI$41)</f>
        <v>0</v>
      </c>
      <c r="AJ94" s="653" t="n">
        <f aca="true">IF(SUM(OFFSET(AJ93,-AJ$21+2,0):AJ93)&gt;0,0,AJ$41)</f>
        <v>0</v>
      </c>
      <c r="AK94" s="653" t="n">
        <f aca="true">IF(SUM(OFFSET(AK93,-AK$21+2,0):AK93)&gt;0,0,AK$41)</f>
        <v>0</v>
      </c>
      <c r="AL94" s="653" t="n">
        <f aca="true">IF(SUM(OFFSET(AL93,-AL$21+2,0):AL93)&gt;0,0,AL$41)</f>
        <v>0</v>
      </c>
      <c r="AM94" s="653" t="n">
        <f aca="true">IF(SUM(OFFSET(AM93,-AM$21+2,0):AM93)&gt;0,0,AM$41)</f>
        <v>0</v>
      </c>
      <c r="AN94" s="653" t="n">
        <f aca="true">IF(SUM(OFFSET(AN93,-AN$21+2,0):AN93)&gt;0,0,AN$41)</f>
        <v>0</v>
      </c>
    </row>
    <row r="95" customFormat="false" ht="17.25" hidden="false" customHeight="false" outlineLevel="0" collapsed="false">
      <c r="A95" s="2"/>
      <c r="B95" s="4"/>
      <c r="C95" s="647" t="n">
        <v>4</v>
      </c>
      <c r="D95" s="637"/>
      <c r="E95" s="620"/>
      <c r="F95" s="648" t="n">
        <f aca="true">IF(SUM(OFFSET(F94,-$F$21+2,0):F94)&gt;0,0,IF(F$21-F$20+1-$C95&lt;0,F$41,0))</f>
        <v>0</v>
      </c>
      <c r="G95" s="648" t="n">
        <f aca="true">IF(SUM(OFFSET(G94,-$F$21+2,0):G94)&gt;0,0,IF(G$21-G$20+1-$C95&lt;0,G$41,0))</f>
        <v>0</v>
      </c>
      <c r="H95" s="648" t="n">
        <f aca="true">IF(SUM(OFFSET(H94,-$F$21+2,0):H94)&gt;0,0,IF(H$21-H$20+1-$C95&lt;0,H$41,0))</f>
        <v>0</v>
      </c>
      <c r="I95" s="648" t="n">
        <f aca="true">IF(SUM(OFFSET(I94,-$F$21+2,0):I94)&gt;0,0,IF(I$21-I$20+1-$C95&lt;0,I$41,0))</f>
        <v>0</v>
      </c>
      <c r="J95" s="639"/>
      <c r="K95" s="649" t="n">
        <f aca="false">SUM(F95:I95)</f>
        <v>0</v>
      </c>
      <c r="L95" s="639"/>
      <c r="M95" s="639"/>
      <c r="N95" s="650" t="n">
        <f aca="true">IF(N$8='(Betriebsstoff- &amp; Anlagendaten)'!$B$157,F95,IF(SUM(OFFSET(N94,-N$21+2,0):N94)&gt;0,0,N$41))</f>
        <v>0</v>
      </c>
      <c r="O95" s="650" t="n">
        <f aca="true">IF(O$8='(Betriebsstoff- &amp; Anlagendaten)'!$B$157,G95,IF(SUM(OFFSET(O94,-O$21+2,0):O94)&gt;0,0,O$41))</f>
        <v>0</v>
      </c>
      <c r="P95" s="650" t="n">
        <f aca="true">IF(P$8='(Betriebsstoff- &amp; Anlagendaten)'!$B$157,H95,IF(SUM(OFFSET(P94,-P$21+2,0):P94)&gt;0,0,P$41))</f>
        <v>0</v>
      </c>
      <c r="Q95" s="650" t="n">
        <f aca="true">IF(Q$8='(Betriebsstoff- &amp; Anlagendaten)'!$B$157,I95,IF(SUM(OFFSET(Q94,-Q$21+2,0):Q94)&gt;0,0,Q$41))</f>
        <v>0</v>
      </c>
      <c r="R95" s="643"/>
      <c r="S95" s="651" t="n">
        <f aca="false">SUM(N95:Q95)</f>
        <v>0</v>
      </c>
      <c r="T95" s="643"/>
      <c r="U95" s="652" t="n">
        <v>0</v>
      </c>
      <c r="V95" s="653" t="n">
        <f aca="true">IF(SUM(OFFSET(V94,-V$21+2,0):V94)&gt;0,0,V$41)</f>
        <v>0</v>
      </c>
      <c r="W95" s="653" t="n">
        <f aca="true">IF(SUM(OFFSET(W94,-W$21+2,0):W94)&gt;0,0,W$41)</f>
        <v>0</v>
      </c>
      <c r="X95" s="653" t="n">
        <f aca="true">IF(SUM(OFFSET(X94,-X$21+2,0):X94)&gt;0,0,X$41)</f>
        <v>0</v>
      </c>
      <c r="Y95" s="653" t="n">
        <f aca="true">IF(SUM(OFFSET(Y94,-Y$21+2,0):Y94)&gt;0,0,Y$41)</f>
        <v>0</v>
      </c>
      <c r="Z95" s="653" t="n">
        <f aca="true">IF(SUM(OFFSET(Z94,-Z$21+2,0):Z94)&gt;0,0,Z$41)</f>
        <v>0</v>
      </c>
      <c r="AA95" s="653" t="n">
        <f aca="true">IF(SUM(OFFSET(AA94,-AA$21+2,0):AA94)&gt;0,0,AA$41)</f>
        <v>0</v>
      </c>
      <c r="AB95" s="653" t="n">
        <f aca="true">IF(SUM(OFFSET(AB94,-AB$21+2,0):AB94)&gt;0,0,AB$41)</f>
        <v>0</v>
      </c>
      <c r="AC95" s="653" t="n">
        <f aca="true">IF(SUM(OFFSET(AC94,-AC$21+2,0):AC94)&gt;0,0,AC$41)</f>
        <v>0</v>
      </c>
      <c r="AD95" s="653" t="n">
        <f aca="true">IF(SUM(OFFSET(AD94,-AD$21+2,0):AD94)&gt;0,0,AD$41)</f>
        <v>0</v>
      </c>
      <c r="AE95" s="653" t="n">
        <f aca="true">IF(SUM(OFFSET(AE94,-AE$21+2,0):AE94)&gt;0,0,AE$41)</f>
        <v>0</v>
      </c>
      <c r="AF95" s="653" t="n">
        <f aca="true">IF(SUM(OFFSET(AF94,-AF$21+2,0):AF94)&gt;0,0,AF$41)</f>
        <v>0</v>
      </c>
      <c r="AG95" s="653" t="n">
        <f aca="true">IF(SUM(OFFSET(AG94,-AG$21+2,0):AG94)&gt;0,0,AG$41)</f>
        <v>0</v>
      </c>
      <c r="AH95" s="653" t="n">
        <f aca="true">IF(SUM(OFFSET(AH94,-AH$21+2,0):AH94)&gt;0,0,AH$41)</f>
        <v>0</v>
      </c>
      <c r="AI95" s="653" t="n">
        <f aca="true">IF(SUM(OFFSET(AI94,-AI$21+2,0):AI94)&gt;0,0,AI$41)</f>
        <v>0</v>
      </c>
      <c r="AJ95" s="653" t="n">
        <f aca="true">IF(SUM(OFFSET(AJ94,-AJ$21+2,0):AJ94)&gt;0,0,AJ$41)</f>
        <v>0</v>
      </c>
      <c r="AK95" s="653" t="n">
        <f aca="true">IF(SUM(OFFSET(AK94,-AK$21+2,0):AK94)&gt;0,0,AK$41)</f>
        <v>0</v>
      </c>
      <c r="AL95" s="653" t="n">
        <f aca="true">IF(SUM(OFFSET(AL94,-AL$21+2,0):AL94)&gt;0,0,AL$41)</f>
        <v>0</v>
      </c>
      <c r="AM95" s="653" t="n">
        <f aca="true">IF(SUM(OFFSET(AM94,-AM$21+2,0):AM94)&gt;0,0,AM$41)</f>
        <v>0</v>
      </c>
      <c r="AN95" s="653" t="n">
        <f aca="true">IF(SUM(OFFSET(AN94,-AN$21+2,0):AN94)&gt;0,0,AN$41)</f>
        <v>0</v>
      </c>
    </row>
    <row r="96" customFormat="false" ht="17.25" hidden="false" customHeight="false" outlineLevel="0" collapsed="false">
      <c r="A96" s="2"/>
      <c r="B96" s="4"/>
      <c r="C96" s="647" t="n">
        <v>5</v>
      </c>
      <c r="D96" s="637"/>
      <c r="E96" s="620"/>
      <c r="F96" s="648" t="n">
        <f aca="true">IF(SUM(OFFSET(F95,-$F$21+2,0):F95)&gt;0,0,IF(F$21-F$20+1-$C96&lt;0,F$41,0))</f>
        <v>0</v>
      </c>
      <c r="G96" s="648" t="n">
        <f aca="true">IF(SUM(OFFSET(G95,-$F$21+2,0):G95)&gt;0,0,IF(G$21-G$20+1-$C96&lt;0,G$41,0))</f>
        <v>0</v>
      </c>
      <c r="H96" s="648" t="n">
        <f aca="true">IF(SUM(OFFSET(H95,-$F$21+2,0):H95)&gt;0,0,IF(H$21-H$20+1-$C96&lt;0,H$41,0))</f>
        <v>0</v>
      </c>
      <c r="I96" s="648" t="n">
        <f aca="true">IF(SUM(OFFSET(I95,-$F$21+2,0):I95)&gt;0,0,IF(I$21-I$20+1-$C96&lt;0,I$41,0))</f>
        <v>0</v>
      </c>
      <c r="J96" s="639"/>
      <c r="K96" s="649" t="n">
        <f aca="false">SUM(F96:I96)</f>
        <v>0</v>
      </c>
      <c r="L96" s="639"/>
      <c r="M96" s="639"/>
      <c r="N96" s="650" t="n">
        <f aca="true">IF(N$8='(Betriebsstoff- &amp; Anlagendaten)'!$B$157,F96,IF(SUM(OFFSET(N95,-N$21+2,0):N95)&gt;0,0,N$41))</f>
        <v>0</v>
      </c>
      <c r="O96" s="650" t="n">
        <f aca="true">IF(O$8='(Betriebsstoff- &amp; Anlagendaten)'!$B$157,G96,IF(SUM(OFFSET(O95,-O$21+2,0):O95)&gt;0,0,O$41))</f>
        <v>0</v>
      </c>
      <c r="P96" s="650" t="n">
        <f aca="true">IF(P$8='(Betriebsstoff- &amp; Anlagendaten)'!$B$157,H96,IF(SUM(OFFSET(P95,-P$21+2,0):P95)&gt;0,0,P$41))</f>
        <v>0</v>
      </c>
      <c r="Q96" s="650" t="n">
        <f aca="true">IF(Q$8='(Betriebsstoff- &amp; Anlagendaten)'!$B$157,I96,IF(SUM(OFFSET(Q95,-Q$21+2,0):Q95)&gt;0,0,Q$41))</f>
        <v>0</v>
      </c>
      <c r="R96" s="643"/>
      <c r="S96" s="651" t="n">
        <f aca="false">SUM(N96:Q96)</f>
        <v>0</v>
      </c>
      <c r="T96" s="643"/>
      <c r="U96" s="652" t="n">
        <v>0</v>
      </c>
      <c r="V96" s="653" t="n">
        <f aca="true">IF(SUM(OFFSET(V95,-V$21+2,0):V95)&gt;0,0,V$41)</f>
        <v>0</v>
      </c>
      <c r="W96" s="653" t="n">
        <f aca="true">IF(SUM(OFFSET(W95,-W$21+2,0):W95)&gt;0,0,W$41)</f>
        <v>0</v>
      </c>
      <c r="X96" s="653" t="n">
        <f aca="true">IF(SUM(OFFSET(X95,-X$21+2,0):X95)&gt;0,0,X$41)</f>
        <v>0</v>
      </c>
      <c r="Y96" s="653" t="n">
        <f aca="true">IF(SUM(OFFSET(Y95,-Y$21+2,0):Y95)&gt;0,0,Y$41)</f>
        <v>0</v>
      </c>
      <c r="Z96" s="653" t="n">
        <f aca="true">IF(SUM(OFFSET(Z95,-Z$21+2,0):Z95)&gt;0,0,Z$41)</f>
        <v>0</v>
      </c>
      <c r="AA96" s="653" t="n">
        <f aca="true">IF(SUM(OFFSET(AA95,-AA$21+2,0):AA95)&gt;0,0,AA$41)</f>
        <v>0</v>
      </c>
      <c r="AB96" s="653" t="n">
        <f aca="true">IF(SUM(OFFSET(AB95,-AB$21+2,0):AB95)&gt;0,0,AB$41)</f>
        <v>0</v>
      </c>
      <c r="AC96" s="653" t="n">
        <f aca="true">IF(SUM(OFFSET(AC95,-AC$21+2,0):AC95)&gt;0,0,AC$41)</f>
        <v>0</v>
      </c>
      <c r="AD96" s="653" t="n">
        <f aca="true">IF(SUM(OFFSET(AD95,-AD$21+2,0):AD95)&gt;0,0,AD$41)</f>
        <v>0</v>
      </c>
      <c r="AE96" s="653" t="n">
        <f aca="true">IF(SUM(OFFSET(AE95,-AE$21+2,0):AE95)&gt;0,0,AE$41)</f>
        <v>0</v>
      </c>
      <c r="AF96" s="653" t="n">
        <f aca="true">IF(SUM(OFFSET(AF95,-AF$21+2,0):AF95)&gt;0,0,AF$41)</f>
        <v>0</v>
      </c>
      <c r="AG96" s="653" t="n">
        <f aca="true">IF(SUM(OFFSET(AG95,-AG$21+2,0):AG95)&gt;0,0,AG$41)</f>
        <v>0</v>
      </c>
      <c r="AH96" s="653" t="n">
        <f aca="true">IF(SUM(OFFSET(AH95,-AH$21+2,0):AH95)&gt;0,0,AH$41)</f>
        <v>0</v>
      </c>
      <c r="AI96" s="653" t="n">
        <f aca="true">IF(SUM(OFFSET(AI95,-AI$21+2,0):AI95)&gt;0,0,AI$41)</f>
        <v>0</v>
      </c>
      <c r="AJ96" s="653" t="n">
        <f aca="true">IF(SUM(OFFSET(AJ95,-AJ$21+2,0):AJ95)&gt;0,0,AJ$41)</f>
        <v>0</v>
      </c>
      <c r="AK96" s="653" t="n">
        <f aca="true">IF(SUM(OFFSET(AK95,-AK$21+2,0):AK95)&gt;0,0,AK$41)</f>
        <v>0</v>
      </c>
      <c r="AL96" s="653" t="n">
        <f aca="true">IF(SUM(OFFSET(AL95,-AL$21+2,0):AL95)&gt;0,0,AL$41)</f>
        <v>0</v>
      </c>
      <c r="AM96" s="653" t="n">
        <f aca="true">IF(SUM(OFFSET(AM95,-AM$21+2,0):AM95)&gt;0,0,AM$41)</f>
        <v>0</v>
      </c>
      <c r="AN96" s="653" t="n">
        <f aca="true">IF(SUM(OFFSET(AN95,-AN$21+2,0):AN95)&gt;0,0,AN$41)</f>
        <v>0</v>
      </c>
    </row>
    <row r="97" customFormat="false" ht="17.25" hidden="false" customHeight="false" outlineLevel="0" collapsed="false">
      <c r="A97" s="2"/>
      <c r="B97" s="4"/>
      <c r="C97" s="647" t="n">
        <v>6</v>
      </c>
      <c r="D97" s="637"/>
      <c r="E97" s="620"/>
      <c r="F97" s="648" t="n">
        <f aca="true">IF(SUM(OFFSET(F96,-$F$21+2,0):F96)&gt;0,0,IF(F$21-F$20+1-$C97&lt;0,F$41,0))</f>
        <v>0</v>
      </c>
      <c r="G97" s="648" t="n">
        <f aca="true">IF(SUM(OFFSET(G96,-$F$21+2,0):G96)&gt;0,0,IF(G$21-G$20+1-$C97&lt;0,G$41,0))</f>
        <v>0</v>
      </c>
      <c r="H97" s="648" t="n">
        <f aca="true">IF(SUM(OFFSET(H96,-$F$21+2,0):H96)&gt;0,0,IF(H$21-H$20+1-$C97&lt;0,H$41,0))</f>
        <v>0</v>
      </c>
      <c r="I97" s="648" t="n">
        <f aca="true">IF(SUM(OFFSET(I96,-$F$21+2,0):I96)&gt;0,0,IF(I$21-I$20+1-$C97&lt;0,I$41,0))</f>
        <v>0</v>
      </c>
      <c r="J97" s="639"/>
      <c r="K97" s="649" t="n">
        <f aca="false">SUM(F97:I97)</f>
        <v>0</v>
      </c>
      <c r="L97" s="639"/>
      <c r="M97" s="639"/>
      <c r="N97" s="650" t="n">
        <f aca="true">IF(N$8='(Betriebsstoff- &amp; Anlagendaten)'!$B$157,F97,IF(SUM(OFFSET(N96,-N$21+2,0):N96)&gt;0,0,N$41))</f>
        <v>0</v>
      </c>
      <c r="O97" s="650" t="n">
        <f aca="true">IF(O$8='(Betriebsstoff- &amp; Anlagendaten)'!$B$157,G97,IF(SUM(OFFSET(O96,-O$21+2,0):O96)&gt;0,0,O$41))</f>
        <v>0</v>
      </c>
      <c r="P97" s="650" t="n">
        <f aca="true">IF(P$8='(Betriebsstoff- &amp; Anlagendaten)'!$B$157,H97,IF(SUM(OFFSET(P96,-P$21+2,0):P96)&gt;0,0,P$41))</f>
        <v>0</v>
      </c>
      <c r="Q97" s="650" t="n">
        <f aca="true">IF(Q$8='(Betriebsstoff- &amp; Anlagendaten)'!$B$157,I97,IF(SUM(OFFSET(Q96,-Q$21+2,0):Q96)&gt;0,0,Q$41))</f>
        <v>0</v>
      </c>
      <c r="R97" s="643"/>
      <c r="S97" s="651" t="n">
        <f aca="false">SUM(N97:Q97)</f>
        <v>0</v>
      </c>
      <c r="T97" s="643"/>
      <c r="U97" s="652" t="n">
        <v>0</v>
      </c>
      <c r="V97" s="653" t="n">
        <f aca="true">IF(SUM(OFFSET(V96,-V$21+2,0):V96)&gt;0,0,V$41)</f>
        <v>0</v>
      </c>
      <c r="W97" s="653" t="n">
        <f aca="true">IF(SUM(OFFSET(W96,-W$21+2,0):W96)&gt;0,0,W$41)</f>
        <v>0</v>
      </c>
      <c r="X97" s="653" t="n">
        <f aca="true">IF(SUM(OFFSET(X96,-X$21+2,0):X96)&gt;0,0,X$41)</f>
        <v>0</v>
      </c>
      <c r="Y97" s="653" t="n">
        <f aca="true">IF(SUM(OFFSET(Y96,-Y$21+2,0):Y96)&gt;0,0,Y$41)</f>
        <v>0</v>
      </c>
      <c r="Z97" s="653" t="n">
        <f aca="true">IF(SUM(OFFSET(Z96,-Z$21+2,0):Z96)&gt;0,0,Z$41)</f>
        <v>0</v>
      </c>
      <c r="AA97" s="653" t="n">
        <f aca="true">IF(SUM(OFFSET(AA96,-AA$21+2,0):AA96)&gt;0,0,AA$41)</f>
        <v>0</v>
      </c>
      <c r="AB97" s="653" t="n">
        <f aca="true">IF(SUM(OFFSET(AB96,-AB$21+2,0):AB96)&gt;0,0,AB$41)</f>
        <v>0</v>
      </c>
      <c r="AC97" s="653" t="n">
        <f aca="true">IF(SUM(OFFSET(AC96,-AC$21+2,0):AC96)&gt;0,0,AC$41)</f>
        <v>0</v>
      </c>
      <c r="AD97" s="653" t="n">
        <f aca="true">IF(SUM(OFFSET(AD96,-AD$21+2,0):AD96)&gt;0,0,AD$41)</f>
        <v>0</v>
      </c>
      <c r="AE97" s="653" t="n">
        <f aca="true">IF(SUM(OFFSET(AE96,-AE$21+2,0):AE96)&gt;0,0,AE$41)</f>
        <v>0</v>
      </c>
      <c r="AF97" s="653" t="n">
        <f aca="true">IF(SUM(OFFSET(AF96,-AF$21+2,0):AF96)&gt;0,0,AF$41)</f>
        <v>0</v>
      </c>
      <c r="AG97" s="653" t="n">
        <f aca="true">IF(SUM(OFFSET(AG96,-AG$21+2,0):AG96)&gt;0,0,AG$41)</f>
        <v>0</v>
      </c>
      <c r="AH97" s="653" t="n">
        <f aca="true">IF(SUM(OFFSET(AH96,-AH$21+2,0):AH96)&gt;0,0,AH$41)</f>
        <v>0</v>
      </c>
      <c r="AI97" s="653" t="n">
        <f aca="true">IF(SUM(OFFSET(AI96,-AI$21+2,0):AI96)&gt;0,0,AI$41)</f>
        <v>0</v>
      </c>
      <c r="AJ97" s="653" t="n">
        <f aca="true">IF(SUM(OFFSET(AJ96,-AJ$21+2,0):AJ96)&gt;0,0,AJ$41)</f>
        <v>0</v>
      </c>
      <c r="AK97" s="653" t="n">
        <f aca="true">IF(SUM(OFFSET(AK96,-AK$21+2,0):AK96)&gt;0,0,AK$41)</f>
        <v>0</v>
      </c>
      <c r="AL97" s="653" t="n">
        <f aca="true">IF(SUM(OFFSET(AL96,-AL$21+2,0):AL96)&gt;0,0,AL$41)</f>
        <v>0</v>
      </c>
      <c r="AM97" s="653" t="n">
        <f aca="true">IF(SUM(OFFSET(AM96,-AM$21+2,0):AM96)&gt;0,0,AM$41)</f>
        <v>0</v>
      </c>
      <c r="AN97" s="653" t="n">
        <f aca="true">IF(SUM(OFFSET(AN96,-AN$21+2,0):AN96)&gt;0,0,AN$41)</f>
        <v>0</v>
      </c>
    </row>
    <row r="98" customFormat="false" ht="17.25" hidden="false" customHeight="false" outlineLevel="0" collapsed="false">
      <c r="A98" s="2"/>
      <c r="B98" s="4"/>
      <c r="C98" s="647" t="n">
        <v>7</v>
      </c>
      <c r="D98" s="637"/>
      <c r="E98" s="620"/>
      <c r="F98" s="648" t="n">
        <f aca="true">IF(SUM(OFFSET(F97,-$F$21+2,0):F97)&gt;0,0,IF(F$21-F$20+1-$C98&lt;0,F$41,0))</f>
        <v>0</v>
      </c>
      <c r="G98" s="648" t="n">
        <f aca="true">IF(SUM(OFFSET(G97,-$F$21+2,0):G97)&gt;0,0,IF(G$21-G$20+1-$C98&lt;0,G$41,0))</f>
        <v>0</v>
      </c>
      <c r="H98" s="648" t="n">
        <f aca="true">IF(SUM(OFFSET(H97,-$F$21+2,0):H97)&gt;0,0,IF(H$21-H$20+1-$C98&lt;0,H$41,0))</f>
        <v>0</v>
      </c>
      <c r="I98" s="648" t="n">
        <f aca="true">IF(SUM(OFFSET(I97,-$F$21+2,0):I97)&gt;0,0,IF(I$21-I$20+1-$C98&lt;0,I$41,0))</f>
        <v>0</v>
      </c>
      <c r="J98" s="639"/>
      <c r="K98" s="649" t="n">
        <f aca="false">SUM(F98:I98)</f>
        <v>0</v>
      </c>
      <c r="L98" s="639"/>
      <c r="M98" s="639"/>
      <c r="N98" s="650" t="n">
        <f aca="true">IF(N$8='(Betriebsstoff- &amp; Anlagendaten)'!$B$157,F98,IF(SUM(OFFSET(N97,-N$21+2,0):N97)&gt;0,0,N$41))</f>
        <v>0</v>
      </c>
      <c r="O98" s="650" t="n">
        <f aca="true">IF(O$8='(Betriebsstoff- &amp; Anlagendaten)'!$B$157,G98,IF(SUM(OFFSET(O97,-O$21+2,0):O97)&gt;0,0,O$41))</f>
        <v>0</v>
      </c>
      <c r="P98" s="650" t="n">
        <f aca="true">IF(P$8='(Betriebsstoff- &amp; Anlagendaten)'!$B$157,H98,IF(SUM(OFFSET(P97,-P$21+2,0):P97)&gt;0,0,P$41))</f>
        <v>0</v>
      </c>
      <c r="Q98" s="650" t="n">
        <f aca="true">IF(Q$8='(Betriebsstoff- &amp; Anlagendaten)'!$B$157,I98,IF(SUM(OFFSET(Q97,-Q$21+2,0):Q97)&gt;0,0,Q$41))</f>
        <v>0</v>
      </c>
      <c r="R98" s="643"/>
      <c r="S98" s="651" t="n">
        <f aca="false">SUM(N98:Q98)</f>
        <v>0</v>
      </c>
      <c r="T98" s="643"/>
      <c r="U98" s="652" t="n">
        <v>0</v>
      </c>
      <c r="V98" s="653" t="n">
        <f aca="true">IF(SUM(OFFSET(V97,-V$21+2,0):V97)&gt;0,0,V$41)</f>
        <v>0</v>
      </c>
      <c r="W98" s="653" t="n">
        <f aca="true">IF(SUM(OFFSET(W97,-W$21+2,0):W97)&gt;0,0,W$41)</f>
        <v>0</v>
      </c>
      <c r="X98" s="653" t="n">
        <f aca="true">IF(SUM(OFFSET(X97,-X$21+2,0):X97)&gt;0,0,X$41)</f>
        <v>0</v>
      </c>
      <c r="Y98" s="653" t="n">
        <f aca="true">IF(SUM(OFFSET(Y97,-Y$21+2,0):Y97)&gt;0,0,Y$41)</f>
        <v>0</v>
      </c>
      <c r="Z98" s="653" t="n">
        <f aca="true">IF(SUM(OFFSET(Z97,-Z$21+2,0):Z97)&gt;0,0,Z$41)</f>
        <v>0</v>
      </c>
      <c r="AA98" s="653" t="n">
        <f aca="true">IF(SUM(OFFSET(AA97,-AA$21+2,0):AA97)&gt;0,0,AA$41)</f>
        <v>0</v>
      </c>
      <c r="AB98" s="653" t="n">
        <f aca="true">IF(SUM(OFFSET(AB97,-AB$21+2,0):AB97)&gt;0,0,AB$41)</f>
        <v>0</v>
      </c>
      <c r="AC98" s="653" t="n">
        <f aca="true">IF(SUM(OFFSET(AC97,-AC$21+2,0):AC97)&gt;0,0,AC$41)</f>
        <v>0</v>
      </c>
      <c r="AD98" s="653" t="n">
        <f aca="true">IF(SUM(OFFSET(AD97,-AD$21+2,0):AD97)&gt;0,0,AD$41)</f>
        <v>0</v>
      </c>
      <c r="AE98" s="653" t="n">
        <f aca="true">IF(SUM(OFFSET(AE97,-AE$21+2,0):AE97)&gt;0,0,AE$41)</f>
        <v>0</v>
      </c>
      <c r="AF98" s="653" t="n">
        <f aca="true">IF(SUM(OFFSET(AF97,-AF$21+2,0):AF97)&gt;0,0,AF$41)</f>
        <v>0</v>
      </c>
      <c r="AG98" s="653" t="n">
        <f aca="true">IF(SUM(OFFSET(AG97,-AG$21+2,0):AG97)&gt;0,0,AG$41)</f>
        <v>0</v>
      </c>
      <c r="AH98" s="653" t="n">
        <f aca="true">IF(SUM(OFFSET(AH97,-AH$21+2,0):AH97)&gt;0,0,AH$41)</f>
        <v>0</v>
      </c>
      <c r="AI98" s="653" t="n">
        <f aca="true">IF(SUM(OFFSET(AI97,-AI$21+2,0):AI97)&gt;0,0,AI$41)</f>
        <v>0</v>
      </c>
      <c r="AJ98" s="653" t="n">
        <f aca="true">IF(SUM(OFFSET(AJ97,-AJ$21+2,0):AJ97)&gt;0,0,AJ$41)</f>
        <v>0</v>
      </c>
      <c r="AK98" s="653" t="n">
        <f aca="true">IF(SUM(OFFSET(AK97,-AK$21+2,0):AK97)&gt;0,0,AK$41)</f>
        <v>0</v>
      </c>
      <c r="AL98" s="653" t="n">
        <f aca="true">IF(SUM(OFFSET(AL97,-AL$21+2,0):AL97)&gt;0,0,AL$41)</f>
        <v>0</v>
      </c>
      <c r="AM98" s="653" t="n">
        <f aca="true">IF(SUM(OFFSET(AM97,-AM$21+2,0):AM97)&gt;0,0,AM$41)</f>
        <v>0</v>
      </c>
      <c r="AN98" s="653" t="n">
        <f aca="true">IF(SUM(OFFSET(AN97,-AN$21+2,0):AN97)&gt;0,0,AN$41)</f>
        <v>0</v>
      </c>
    </row>
    <row r="99" customFormat="false" ht="17.25" hidden="false" customHeight="false" outlineLevel="0" collapsed="false">
      <c r="A99" s="2"/>
      <c r="B99" s="4"/>
      <c r="C99" s="647" t="n">
        <v>8</v>
      </c>
      <c r="D99" s="637"/>
      <c r="E99" s="620"/>
      <c r="F99" s="648" t="n">
        <f aca="true">IF(SUM(OFFSET(F98,-$F$21+2,0):F98)&gt;0,0,IF(F$21-F$20+1-$C99&lt;0,F$41,0))</f>
        <v>0</v>
      </c>
      <c r="G99" s="648" t="n">
        <f aca="true">IF(SUM(OFFSET(G98,-$F$21+2,0):G98)&gt;0,0,IF(G$21-G$20+1-$C99&lt;0,G$41,0))</f>
        <v>0</v>
      </c>
      <c r="H99" s="648" t="n">
        <f aca="true">IF(SUM(OFFSET(H98,-$F$21+2,0):H98)&gt;0,0,IF(H$21-H$20+1-$C99&lt;0,H$41,0))</f>
        <v>0</v>
      </c>
      <c r="I99" s="648" t="n">
        <f aca="true">IF(SUM(OFFSET(I98,-$F$21+2,0):I98)&gt;0,0,IF(I$21-I$20+1-$C99&lt;0,I$41,0))</f>
        <v>0</v>
      </c>
      <c r="J99" s="639"/>
      <c r="K99" s="649" t="n">
        <f aca="false">SUM(F99:I99)</f>
        <v>0</v>
      </c>
      <c r="L99" s="639"/>
      <c r="M99" s="639"/>
      <c r="N99" s="650" t="n">
        <f aca="true">IF(N$8='(Betriebsstoff- &amp; Anlagendaten)'!$B$157,F99,IF(SUM(OFFSET(N98,-N$21+2,0):N98)&gt;0,0,N$41))</f>
        <v>0</v>
      </c>
      <c r="O99" s="650" t="n">
        <f aca="true">IF(O$8='(Betriebsstoff- &amp; Anlagendaten)'!$B$157,G99,IF(SUM(OFFSET(O98,-O$21+2,0):O98)&gt;0,0,O$41))</f>
        <v>0</v>
      </c>
      <c r="P99" s="650" t="n">
        <f aca="true">IF(P$8='(Betriebsstoff- &amp; Anlagendaten)'!$B$157,H99,IF(SUM(OFFSET(P98,-P$21+2,0):P98)&gt;0,0,P$41))</f>
        <v>0</v>
      </c>
      <c r="Q99" s="650" t="n">
        <f aca="true">IF(Q$8='(Betriebsstoff- &amp; Anlagendaten)'!$B$157,I99,IF(SUM(OFFSET(Q98,-Q$21+2,0):Q98)&gt;0,0,Q$41))</f>
        <v>0</v>
      </c>
      <c r="R99" s="643"/>
      <c r="S99" s="651" t="n">
        <f aca="false">SUM(N99:Q99)</f>
        <v>0</v>
      </c>
      <c r="T99" s="643"/>
      <c r="U99" s="652" t="n">
        <v>0</v>
      </c>
      <c r="V99" s="653" t="n">
        <f aca="true">IF(SUM(OFFSET(V98,-V$21+2,0):V98)&gt;0,0,V$41)</f>
        <v>0</v>
      </c>
      <c r="W99" s="653" t="n">
        <f aca="true">IF(SUM(OFFSET(W98,-W$21+2,0):W98)&gt;0,0,W$41)</f>
        <v>0</v>
      </c>
      <c r="X99" s="653" t="n">
        <f aca="true">IF(SUM(OFFSET(X98,-X$21+2,0):X98)&gt;0,0,X$41)</f>
        <v>0</v>
      </c>
      <c r="Y99" s="653" t="n">
        <f aca="true">IF(SUM(OFFSET(Y98,-Y$21+2,0):Y98)&gt;0,0,Y$41)</f>
        <v>0</v>
      </c>
      <c r="Z99" s="653" t="n">
        <f aca="true">IF(SUM(OFFSET(Z98,-Z$21+2,0):Z98)&gt;0,0,Z$41)</f>
        <v>0</v>
      </c>
      <c r="AA99" s="653" t="n">
        <f aca="true">IF(SUM(OFFSET(AA98,-AA$21+2,0):AA98)&gt;0,0,AA$41)</f>
        <v>0</v>
      </c>
      <c r="AB99" s="653" t="n">
        <f aca="true">IF(SUM(OFFSET(AB98,-AB$21+2,0):AB98)&gt;0,0,AB$41)</f>
        <v>0</v>
      </c>
      <c r="AC99" s="653" t="n">
        <f aca="true">IF(SUM(OFFSET(AC98,-AC$21+2,0):AC98)&gt;0,0,AC$41)</f>
        <v>0</v>
      </c>
      <c r="AD99" s="653" t="n">
        <f aca="true">IF(SUM(OFFSET(AD98,-AD$21+2,0):AD98)&gt;0,0,AD$41)</f>
        <v>0</v>
      </c>
      <c r="AE99" s="653" t="n">
        <f aca="true">IF(SUM(OFFSET(AE98,-AE$21+2,0):AE98)&gt;0,0,AE$41)</f>
        <v>0</v>
      </c>
      <c r="AF99" s="653" t="n">
        <f aca="true">IF(SUM(OFFSET(AF98,-AF$21+2,0):AF98)&gt;0,0,AF$41)</f>
        <v>0</v>
      </c>
      <c r="AG99" s="653" t="n">
        <f aca="true">IF(SUM(OFFSET(AG98,-AG$21+2,0):AG98)&gt;0,0,AG$41)</f>
        <v>0</v>
      </c>
      <c r="AH99" s="653" t="n">
        <f aca="true">IF(SUM(OFFSET(AH98,-AH$21+2,0):AH98)&gt;0,0,AH$41)</f>
        <v>0</v>
      </c>
      <c r="AI99" s="653" t="n">
        <f aca="true">IF(SUM(OFFSET(AI98,-AI$21+2,0):AI98)&gt;0,0,AI$41)</f>
        <v>0</v>
      </c>
      <c r="AJ99" s="653" t="n">
        <f aca="true">IF(SUM(OFFSET(AJ98,-AJ$21+2,0):AJ98)&gt;0,0,AJ$41)</f>
        <v>0</v>
      </c>
      <c r="AK99" s="653" t="n">
        <f aca="true">IF(SUM(OFFSET(AK98,-AK$21+2,0):AK98)&gt;0,0,AK$41)</f>
        <v>0</v>
      </c>
      <c r="AL99" s="653" t="n">
        <f aca="true">IF(SUM(OFFSET(AL98,-AL$21+2,0):AL98)&gt;0,0,AL$41)</f>
        <v>0</v>
      </c>
      <c r="AM99" s="653" t="n">
        <f aca="true">IF(SUM(OFFSET(AM98,-AM$21+2,0):AM98)&gt;0,0,AM$41)</f>
        <v>0</v>
      </c>
      <c r="AN99" s="653" t="n">
        <f aca="true">IF(SUM(OFFSET(AN98,-AN$21+2,0):AN98)&gt;0,0,AN$41)</f>
        <v>0</v>
      </c>
    </row>
    <row r="100" customFormat="false" ht="17.25" hidden="false" customHeight="false" outlineLevel="0" collapsed="false">
      <c r="A100" s="2"/>
      <c r="B100" s="4"/>
      <c r="C100" s="647" t="n">
        <v>9</v>
      </c>
      <c r="D100" s="637"/>
      <c r="E100" s="620"/>
      <c r="F100" s="648" t="n">
        <f aca="true">IF(SUM(OFFSET(F99,-$F$21+2,0):F99)&gt;0,0,IF(F$21-F$20+1-$C100&lt;0,F$41,0))</f>
        <v>0</v>
      </c>
      <c r="G100" s="648" t="n">
        <f aca="true">IF(SUM(OFFSET(G99,-$F$21+2,0):G99)&gt;0,0,IF(G$21-G$20+1-$C100&lt;0,G$41,0))</f>
        <v>0</v>
      </c>
      <c r="H100" s="648" t="n">
        <f aca="true">IF(SUM(OFFSET(H99,-$F$21+2,0):H99)&gt;0,0,IF(H$21-H$20+1-$C100&lt;0,H$41,0))</f>
        <v>0</v>
      </c>
      <c r="I100" s="648" t="n">
        <f aca="true">IF(SUM(OFFSET(I99,-$F$21+2,0):I99)&gt;0,0,IF(I$21-I$20+1-$C100&lt;0,I$41,0))</f>
        <v>0</v>
      </c>
      <c r="J100" s="639"/>
      <c r="K100" s="649" t="n">
        <f aca="false">SUM(F100:I100)</f>
        <v>0</v>
      </c>
      <c r="L100" s="639"/>
      <c r="M100" s="639"/>
      <c r="N100" s="650" t="n">
        <f aca="true">IF(N$8='(Betriebsstoff- &amp; Anlagendaten)'!$B$157,F100,IF(SUM(OFFSET(N99,-N$21+2,0):N99)&gt;0,0,N$41))</f>
        <v>0</v>
      </c>
      <c r="O100" s="650" t="n">
        <f aca="true">IF(O$8='(Betriebsstoff- &amp; Anlagendaten)'!$B$157,G100,IF(SUM(OFFSET(O99,-O$21+2,0):O99)&gt;0,0,O$41))</f>
        <v>0</v>
      </c>
      <c r="P100" s="650" t="n">
        <f aca="true">IF(P$8='(Betriebsstoff- &amp; Anlagendaten)'!$B$157,H100,IF(SUM(OFFSET(P99,-P$21+2,0):P99)&gt;0,0,P$41))</f>
        <v>0</v>
      </c>
      <c r="Q100" s="650" t="n">
        <f aca="true">IF(Q$8='(Betriebsstoff- &amp; Anlagendaten)'!$B$157,I100,IF(SUM(OFFSET(Q99,-Q$21+2,0):Q99)&gt;0,0,Q$41))</f>
        <v>0</v>
      </c>
      <c r="R100" s="643"/>
      <c r="S100" s="651" t="n">
        <f aca="false">SUM(N100:Q100)</f>
        <v>0</v>
      </c>
      <c r="T100" s="643"/>
      <c r="U100" s="652" t="n">
        <v>0</v>
      </c>
      <c r="V100" s="653" t="n">
        <f aca="true">IF(SUM(OFFSET(V99,-V$21+2,0):V99)&gt;0,0,V$41)</f>
        <v>0</v>
      </c>
      <c r="W100" s="653" t="n">
        <f aca="true">IF(SUM(OFFSET(W99,-W$21+2,0):W99)&gt;0,0,W$41)</f>
        <v>0</v>
      </c>
      <c r="X100" s="653" t="n">
        <f aca="true">IF(SUM(OFFSET(X99,-X$21+2,0):X99)&gt;0,0,X$41)</f>
        <v>0</v>
      </c>
      <c r="Y100" s="653" t="n">
        <f aca="true">IF(SUM(OFFSET(Y99,-Y$21+2,0):Y99)&gt;0,0,Y$41)</f>
        <v>0</v>
      </c>
      <c r="Z100" s="653" t="n">
        <f aca="true">IF(SUM(OFFSET(Z99,-Z$21+2,0):Z99)&gt;0,0,Z$41)</f>
        <v>0</v>
      </c>
      <c r="AA100" s="653" t="n">
        <f aca="true">IF(SUM(OFFSET(AA99,-AA$21+2,0):AA99)&gt;0,0,AA$41)</f>
        <v>0</v>
      </c>
      <c r="AB100" s="653" t="n">
        <f aca="true">IF(SUM(OFFSET(AB99,-AB$21+2,0):AB99)&gt;0,0,AB$41)</f>
        <v>0</v>
      </c>
      <c r="AC100" s="653" t="n">
        <f aca="true">IF(SUM(OFFSET(AC99,-AC$21+2,0):AC99)&gt;0,0,AC$41)</f>
        <v>0</v>
      </c>
      <c r="AD100" s="653" t="n">
        <f aca="true">IF(SUM(OFFSET(AD99,-AD$21+2,0):AD99)&gt;0,0,AD$41)</f>
        <v>0</v>
      </c>
      <c r="AE100" s="653" t="n">
        <f aca="true">IF(SUM(OFFSET(AE99,-AE$21+2,0):AE99)&gt;0,0,AE$41)</f>
        <v>0</v>
      </c>
      <c r="AF100" s="653" t="n">
        <f aca="true">IF(SUM(OFFSET(AF99,-AF$21+2,0):AF99)&gt;0,0,AF$41)</f>
        <v>0</v>
      </c>
      <c r="AG100" s="653" t="n">
        <f aca="true">IF(SUM(OFFSET(AG99,-AG$21+2,0):AG99)&gt;0,0,AG$41)</f>
        <v>0</v>
      </c>
      <c r="AH100" s="653" t="n">
        <f aca="true">IF(SUM(OFFSET(AH99,-AH$21+2,0):AH99)&gt;0,0,AH$41)</f>
        <v>0</v>
      </c>
      <c r="AI100" s="653" t="n">
        <f aca="true">IF(SUM(OFFSET(AI99,-AI$21+2,0):AI99)&gt;0,0,AI$41)</f>
        <v>0</v>
      </c>
      <c r="AJ100" s="653" t="n">
        <f aca="true">IF(SUM(OFFSET(AJ99,-AJ$21+2,0):AJ99)&gt;0,0,AJ$41)</f>
        <v>0</v>
      </c>
      <c r="AK100" s="653" t="n">
        <f aca="true">IF(SUM(OFFSET(AK99,-AK$21+2,0):AK99)&gt;0,0,AK$41)</f>
        <v>0</v>
      </c>
      <c r="AL100" s="653" t="n">
        <f aca="true">IF(SUM(OFFSET(AL99,-AL$21+2,0):AL99)&gt;0,0,AL$41)</f>
        <v>0</v>
      </c>
      <c r="AM100" s="653" t="n">
        <f aca="true">IF(SUM(OFFSET(AM99,-AM$21+2,0):AM99)&gt;0,0,AM$41)</f>
        <v>0</v>
      </c>
      <c r="AN100" s="653" t="n">
        <f aca="true">IF(SUM(OFFSET(AN99,-AN$21+2,0):AN99)&gt;0,0,AN$41)</f>
        <v>0</v>
      </c>
    </row>
    <row r="101" customFormat="false" ht="17.25" hidden="false" customHeight="false" outlineLevel="0" collapsed="false">
      <c r="A101" s="2"/>
      <c r="B101" s="4"/>
      <c r="C101" s="647" t="n">
        <v>10</v>
      </c>
      <c r="D101" s="637"/>
      <c r="E101" s="620"/>
      <c r="F101" s="648" t="n">
        <f aca="true">IF(SUM(OFFSET(F100,-$F$21+2,0):F100)&gt;0,0,IF(F$21-F$20+1-$C101&lt;0,F$41,0))</f>
        <v>0</v>
      </c>
      <c r="G101" s="648" t="n">
        <f aca="true">IF(SUM(OFFSET(G100,-$F$21+2,0):G100)&gt;0,0,IF(G$21-G$20+1-$C101&lt;0,G$41,0))</f>
        <v>0</v>
      </c>
      <c r="H101" s="648" t="n">
        <f aca="true">IF(SUM(OFFSET(H100,-$F$21+2,0):H100)&gt;0,0,IF(H$21-H$20+1-$C101&lt;0,H$41,0))</f>
        <v>0</v>
      </c>
      <c r="I101" s="648" t="n">
        <f aca="true">IF(SUM(OFFSET(I100,-$F$21+2,0):I100)&gt;0,0,IF(I$21-I$20+1-$C101&lt;0,I$41,0))</f>
        <v>0</v>
      </c>
      <c r="J101" s="639"/>
      <c r="K101" s="649" t="n">
        <f aca="false">SUM(F101:I101)</f>
        <v>0</v>
      </c>
      <c r="L101" s="639"/>
      <c r="M101" s="639"/>
      <c r="N101" s="650" t="n">
        <f aca="true">IF(N$8='(Betriebsstoff- &amp; Anlagendaten)'!$B$157,F101,IF(SUM(OFFSET(N100,-N$21+2,0):N100)&gt;0,0,N$41))</f>
        <v>0</v>
      </c>
      <c r="O101" s="650" t="n">
        <f aca="true">IF(O$8='(Betriebsstoff- &amp; Anlagendaten)'!$B$157,G101,IF(SUM(OFFSET(O100,-O$21+2,0):O100)&gt;0,0,O$41))</f>
        <v>0</v>
      </c>
      <c r="P101" s="650" t="n">
        <f aca="true">IF(P$8='(Betriebsstoff- &amp; Anlagendaten)'!$B$157,H101,IF(SUM(OFFSET(P100,-P$21+2,0):P100)&gt;0,0,P$41))</f>
        <v>0</v>
      </c>
      <c r="Q101" s="650" t="n">
        <f aca="true">IF(Q$8='(Betriebsstoff- &amp; Anlagendaten)'!$B$157,I101,IF(SUM(OFFSET(Q100,-Q$21+2,0):Q100)&gt;0,0,Q$41))</f>
        <v>0</v>
      </c>
      <c r="R101" s="643"/>
      <c r="S101" s="651" t="n">
        <f aca="false">SUM(N101:Q101)</f>
        <v>0</v>
      </c>
      <c r="T101" s="643"/>
      <c r="U101" s="652" t="n">
        <v>0</v>
      </c>
      <c r="V101" s="653" t="n">
        <f aca="true">IF(SUM(OFFSET(V100,-V$21+2,0):V100)&gt;0,0,V$41)</f>
        <v>0</v>
      </c>
      <c r="W101" s="653" t="n">
        <f aca="true">IF(SUM(OFFSET(W100,-W$21+2,0):W100)&gt;0,0,W$41)</f>
        <v>0</v>
      </c>
      <c r="X101" s="653" t="n">
        <f aca="true">IF(SUM(OFFSET(X100,-X$21+2,0):X100)&gt;0,0,X$41)</f>
        <v>0</v>
      </c>
      <c r="Y101" s="653" t="n">
        <f aca="true">IF(SUM(OFFSET(Y100,-Y$21+2,0):Y100)&gt;0,0,Y$41)</f>
        <v>0</v>
      </c>
      <c r="Z101" s="653" t="n">
        <f aca="true">IF(SUM(OFFSET(Z100,-Z$21+2,0):Z100)&gt;0,0,Z$41)</f>
        <v>0</v>
      </c>
      <c r="AA101" s="653" t="n">
        <f aca="true">IF(SUM(OFFSET(AA100,-AA$21+2,0):AA100)&gt;0,0,AA$41)</f>
        <v>0</v>
      </c>
      <c r="AB101" s="653" t="n">
        <f aca="true">IF(SUM(OFFSET(AB100,-AB$21+2,0):AB100)&gt;0,0,AB$41)</f>
        <v>0</v>
      </c>
      <c r="AC101" s="653" t="n">
        <f aca="true">IF(SUM(OFFSET(AC100,-AC$21+2,0):AC100)&gt;0,0,AC$41)</f>
        <v>0</v>
      </c>
      <c r="AD101" s="653" t="n">
        <f aca="true">IF(SUM(OFFSET(AD100,-AD$21+2,0):AD100)&gt;0,0,AD$41)</f>
        <v>0</v>
      </c>
      <c r="AE101" s="653" t="n">
        <f aca="true">IF(SUM(OFFSET(AE100,-AE$21+2,0):AE100)&gt;0,0,AE$41)</f>
        <v>0</v>
      </c>
      <c r="AF101" s="653" t="n">
        <f aca="true">IF(SUM(OFFSET(AF100,-AF$21+2,0):AF100)&gt;0,0,AF$41)</f>
        <v>0</v>
      </c>
      <c r="AG101" s="653" t="n">
        <f aca="true">IF(SUM(OFFSET(AG100,-AG$21+2,0):AG100)&gt;0,0,AG$41)</f>
        <v>0</v>
      </c>
      <c r="AH101" s="653" t="n">
        <f aca="true">IF(SUM(OFFSET(AH100,-AH$21+2,0):AH100)&gt;0,0,AH$41)</f>
        <v>0</v>
      </c>
      <c r="AI101" s="653" t="n">
        <f aca="true">IF(SUM(OFFSET(AI100,-AI$21+2,0):AI100)&gt;0,0,AI$41)</f>
        <v>0</v>
      </c>
      <c r="AJ101" s="653" t="n">
        <f aca="true">IF(SUM(OFFSET(AJ100,-AJ$21+2,0):AJ100)&gt;0,0,AJ$41)</f>
        <v>0</v>
      </c>
      <c r="AK101" s="653" t="n">
        <f aca="true">IF(SUM(OFFSET(AK100,-AK$21+2,0):AK100)&gt;0,0,AK$41)</f>
        <v>0</v>
      </c>
      <c r="AL101" s="653" t="n">
        <f aca="true">IF(SUM(OFFSET(AL100,-AL$21+2,0):AL100)&gt;0,0,AL$41)</f>
        <v>0</v>
      </c>
      <c r="AM101" s="653" t="n">
        <f aca="true">IF(SUM(OFFSET(AM100,-AM$21+2,0):AM100)&gt;0,0,AM$41)</f>
        <v>0</v>
      </c>
      <c r="AN101" s="653" t="n">
        <f aca="true">IF(SUM(OFFSET(AN100,-AN$21+2,0):AN100)&gt;0,0,AN$41)</f>
        <v>0</v>
      </c>
    </row>
    <row r="102" customFormat="false" ht="17.25" hidden="false" customHeight="false" outlineLevel="0" collapsed="false">
      <c r="A102" s="2"/>
      <c r="B102" s="4"/>
      <c r="C102" s="647" t="n">
        <v>11</v>
      </c>
      <c r="D102" s="637"/>
      <c r="E102" s="620"/>
      <c r="F102" s="648" t="n">
        <f aca="true">IF(SUM(OFFSET(F101,-$F$21+2,0):F101)&gt;0,0,IF(F$21-F$20+1-$C102&lt;0,F$41,0))</f>
        <v>0</v>
      </c>
      <c r="G102" s="648" t="n">
        <f aca="true">IF(SUM(OFFSET(G101,-$F$21+2,0):G101)&gt;0,0,IF(G$21-G$20+1-$C102&lt;0,G$41,0))</f>
        <v>0</v>
      </c>
      <c r="H102" s="648" t="n">
        <f aca="true">IF(SUM(OFFSET(H101,-$F$21+2,0):H101)&gt;0,0,IF(H$21-H$20+1-$C102&lt;0,H$41,0))</f>
        <v>0</v>
      </c>
      <c r="I102" s="648" t="n">
        <f aca="true">IF(SUM(OFFSET(I101,-$F$21+2,0):I101)&gt;0,0,IF(I$21-I$20+1-$C102&lt;0,I$41,0))</f>
        <v>0</v>
      </c>
      <c r="J102" s="639"/>
      <c r="K102" s="649" t="n">
        <f aca="false">SUM(F102:I102)</f>
        <v>0</v>
      </c>
      <c r="L102" s="639"/>
      <c r="M102" s="639"/>
      <c r="N102" s="650" t="n">
        <f aca="true">IF(N$8='(Betriebsstoff- &amp; Anlagendaten)'!$B$157,F102,IF(SUM(OFFSET(N101,-N$21+2,0):N101)&gt;0,0,N$41))</f>
        <v>0</v>
      </c>
      <c r="O102" s="650" t="n">
        <f aca="true">IF(O$8='(Betriebsstoff- &amp; Anlagendaten)'!$B$157,G102,IF(SUM(OFFSET(O101,-O$21+2,0):O101)&gt;0,0,O$41))</f>
        <v>0</v>
      </c>
      <c r="P102" s="650" t="n">
        <f aca="true">IF(P$8='(Betriebsstoff- &amp; Anlagendaten)'!$B$157,H102,IF(SUM(OFFSET(P101,-P$21+2,0):P101)&gt;0,0,P$41))</f>
        <v>0</v>
      </c>
      <c r="Q102" s="650" t="n">
        <f aca="true">IF(Q$8='(Betriebsstoff- &amp; Anlagendaten)'!$B$157,I102,IF(SUM(OFFSET(Q101,-Q$21+2,0):Q101)&gt;0,0,Q$41))</f>
        <v>0</v>
      </c>
      <c r="R102" s="643"/>
      <c r="S102" s="651" t="n">
        <f aca="false">SUM(N102:Q102)</f>
        <v>0</v>
      </c>
      <c r="T102" s="643"/>
      <c r="U102" s="652" t="n">
        <v>0</v>
      </c>
      <c r="V102" s="653" t="n">
        <f aca="true">IF(SUM(OFFSET(V101,-V$21+2,0):V101)&gt;0,0,V$41)</f>
        <v>0</v>
      </c>
      <c r="W102" s="653" t="n">
        <f aca="true">IF(SUM(OFFSET(W101,-W$21+2,0):W101)&gt;0,0,W$41)</f>
        <v>0</v>
      </c>
      <c r="X102" s="653" t="n">
        <f aca="true">IF(SUM(OFFSET(X101,-X$21+2,0):X101)&gt;0,0,X$41)</f>
        <v>0</v>
      </c>
      <c r="Y102" s="653" t="n">
        <f aca="true">IF(SUM(OFFSET(Y101,-Y$21+2,0):Y101)&gt;0,0,Y$41)</f>
        <v>0</v>
      </c>
      <c r="Z102" s="653" t="n">
        <f aca="true">IF(SUM(OFFSET(Z101,-Z$21+2,0):Z101)&gt;0,0,Z$41)</f>
        <v>0</v>
      </c>
      <c r="AA102" s="653" t="n">
        <f aca="true">IF(SUM(OFFSET(AA101,-AA$21+2,0):AA101)&gt;0,0,AA$41)</f>
        <v>0</v>
      </c>
      <c r="AB102" s="653" t="n">
        <f aca="true">IF(SUM(OFFSET(AB101,-AB$21+2,0):AB101)&gt;0,0,AB$41)</f>
        <v>0</v>
      </c>
      <c r="AC102" s="653" t="n">
        <f aca="true">IF(SUM(OFFSET(AC101,-AC$21+2,0):AC101)&gt;0,0,AC$41)</f>
        <v>0</v>
      </c>
      <c r="AD102" s="653" t="n">
        <f aca="true">IF(SUM(OFFSET(AD101,-AD$21+2,0):AD101)&gt;0,0,AD$41)</f>
        <v>0</v>
      </c>
      <c r="AE102" s="653" t="n">
        <f aca="true">IF(SUM(OFFSET(AE101,-AE$21+2,0):AE101)&gt;0,0,AE$41)</f>
        <v>0</v>
      </c>
      <c r="AF102" s="653" t="n">
        <f aca="true">IF(SUM(OFFSET(AF101,-AF$21+2,0):AF101)&gt;0,0,AF$41)</f>
        <v>0</v>
      </c>
      <c r="AG102" s="653" t="n">
        <f aca="true">IF(SUM(OFFSET(AG101,-AG$21+2,0):AG101)&gt;0,0,AG$41)</f>
        <v>0</v>
      </c>
      <c r="AH102" s="653" t="n">
        <f aca="true">IF(SUM(OFFSET(AH101,-AH$21+2,0):AH101)&gt;0,0,AH$41)</f>
        <v>0</v>
      </c>
      <c r="AI102" s="653" t="n">
        <f aca="true">IF(SUM(OFFSET(AI101,-AI$21+2,0):AI101)&gt;0,0,AI$41)</f>
        <v>0</v>
      </c>
      <c r="AJ102" s="653" t="n">
        <f aca="true">IF(SUM(OFFSET(AJ101,-AJ$21+2,0):AJ101)&gt;0,0,AJ$41)</f>
        <v>0</v>
      </c>
      <c r="AK102" s="653" t="n">
        <f aca="true">IF(SUM(OFFSET(AK101,-AK$21+2,0):AK101)&gt;0,0,AK$41)</f>
        <v>0</v>
      </c>
      <c r="AL102" s="653" t="n">
        <f aca="true">IF(SUM(OFFSET(AL101,-AL$21+2,0):AL101)&gt;0,0,AL$41)</f>
        <v>0</v>
      </c>
      <c r="AM102" s="653" t="n">
        <f aca="true">IF(SUM(OFFSET(AM101,-AM$21+2,0):AM101)&gt;0,0,AM$41)</f>
        <v>0</v>
      </c>
      <c r="AN102" s="653" t="n">
        <f aca="true">IF(SUM(OFFSET(AN101,-AN$21+2,0):AN101)&gt;0,0,AN$41)</f>
        <v>0</v>
      </c>
    </row>
    <row r="103" customFormat="false" ht="17.25" hidden="false" customHeight="false" outlineLevel="0" collapsed="false">
      <c r="A103" s="2"/>
      <c r="B103" s="4"/>
      <c r="C103" s="647" t="n">
        <v>12</v>
      </c>
      <c r="D103" s="637"/>
      <c r="E103" s="620"/>
      <c r="F103" s="648" t="n">
        <f aca="true">IF(SUM(OFFSET(F102,-$F$21+2,0):F102)&gt;0,0,IF(F$21-F$20+1-$C103&lt;0,F$41,0))</f>
        <v>0</v>
      </c>
      <c r="G103" s="648" t="n">
        <f aca="true">IF(SUM(OFFSET(G102,-$F$21+2,0):G102)&gt;0,0,IF(G$21-G$20+1-$C103&lt;0,G$41,0))</f>
        <v>0</v>
      </c>
      <c r="H103" s="648" t="n">
        <f aca="true">IF(SUM(OFFSET(H102,-$F$21+2,0):H102)&gt;0,0,IF(H$21-H$20+1-$C103&lt;0,H$41,0))</f>
        <v>0</v>
      </c>
      <c r="I103" s="648" t="n">
        <f aca="true">IF(SUM(OFFSET(I102,-$F$21+2,0):I102)&gt;0,0,IF(I$21-I$20+1-$C103&lt;0,I$41,0))</f>
        <v>0</v>
      </c>
      <c r="J103" s="639"/>
      <c r="K103" s="649" t="n">
        <f aca="false">SUM(F103:I103)</f>
        <v>0</v>
      </c>
      <c r="L103" s="639"/>
      <c r="M103" s="639"/>
      <c r="N103" s="650" t="n">
        <f aca="true">IF(N$8='(Betriebsstoff- &amp; Anlagendaten)'!$B$157,F103,IF(SUM(OFFSET(N102,-N$21+2,0):N102)&gt;0,0,N$41))</f>
        <v>0</v>
      </c>
      <c r="O103" s="650" t="n">
        <f aca="true">IF(O$8='(Betriebsstoff- &amp; Anlagendaten)'!$B$157,G103,IF(SUM(OFFSET(O102,-O$21+2,0):O102)&gt;0,0,O$41))</f>
        <v>0</v>
      </c>
      <c r="P103" s="650" t="n">
        <f aca="true">IF(P$8='(Betriebsstoff- &amp; Anlagendaten)'!$B$157,H103,IF(SUM(OFFSET(P102,-P$21+2,0):P102)&gt;0,0,P$41))</f>
        <v>0</v>
      </c>
      <c r="Q103" s="650" t="n">
        <f aca="true">IF(Q$8='(Betriebsstoff- &amp; Anlagendaten)'!$B$157,I103,IF(SUM(OFFSET(Q102,-Q$21+2,0):Q102)&gt;0,0,Q$41))</f>
        <v>0</v>
      </c>
      <c r="R103" s="643"/>
      <c r="S103" s="651" t="n">
        <f aca="false">SUM(N103:Q103)</f>
        <v>0</v>
      </c>
      <c r="T103" s="643"/>
      <c r="U103" s="652" t="n">
        <v>0</v>
      </c>
      <c r="V103" s="653" t="n">
        <f aca="true">IF(SUM(OFFSET(V102,-V$21+2,0):V102)&gt;0,0,V$41)</f>
        <v>0</v>
      </c>
      <c r="W103" s="653" t="n">
        <f aca="true">IF(SUM(OFFSET(W102,-W$21+2,0):W102)&gt;0,0,W$41)</f>
        <v>0</v>
      </c>
      <c r="X103" s="653" t="n">
        <f aca="true">IF(SUM(OFFSET(X102,-X$21+2,0):X102)&gt;0,0,X$41)</f>
        <v>0</v>
      </c>
      <c r="Y103" s="653" t="n">
        <f aca="true">IF(SUM(OFFSET(Y102,-Y$21+2,0):Y102)&gt;0,0,Y$41)</f>
        <v>0</v>
      </c>
      <c r="Z103" s="653" t="n">
        <f aca="true">IF(SUM(OFFSET(Z102,-Z$21+2,0):Z102)&gt;0,0,Z$41)</f>
        <v>0</v>
      </c>
      <c r="AA103" s="653" t="n">
        <f aca="true">IF(SUM(OFFSET(AA102,-AA$21+2,0):AA102)&gt;0,0,AA$41)</f>
        <v>0</v>
      </c>
      <c r="AB103" s="653" t="n">
        <f aca="true">IF(SUM(OFFSET(AB102,-AB$21+2,0):AB102)&gt;0,0,AB$41)</f>
        <v>0</v>
      </c>
      <c r="AC103" s="653" t="n">
        <f aca="true">IF(SUM(OFFSET(AC102,-AC$21+2,0):AC102)&gt;0,0,AC$41)</f>
        <v>0</v>
      </c>
      <c r="AD103" s="653" t="n">
        <f aca="true">IF(SUM(OFFSET(AD102,-AD$21+2,0):AD102)&gt;0,0,AD$41)</f>
        <v>0</v>
      </c>
      <c r="AE103" s="653" t="n">
        <f aca="true">IF(SUM(OFFSET(AE102,-AE$21+2,0):AE102)&gt;0,0,AE$41)</f>
        <v>0</v>
      </c>
      <c r="AF103" s="653" t="n">
        <f aca="true">IF(SUM(OFFSET(AF102,-AF$21+2,0):AF102)&gt;0,0,AF$41)</f>
        <v>0</v>
      </c>
      <c r="AG103" s="653" t="n">
        <f aca="true">IF(SUM(OFFSET(AG102,-AG$21+2,0):AG102)&gt;0,0,AG$41)</f>
        <v>0</v>
      </c>
      <c r="AH103" s="653" t="n">
        <f aca="true">IF(SUM(OFFSET(AH102,-AH$21+2,0):AH102)&gt;0,0,AH$41)</f>
        <v>0</v>
      </c>
      <c r="AI103" s="653" t="n">
        <f aca="true">IF(SUM(OFFSET(AI102,-AI$21+2,0):AI102)&gt;0,0,AI$41)</f>
        <v>0</v>
      </c>
      <c r="AJ103" s="653" t="n">
        <f aca="true">IF(SUM(OFFSET(AJ102,-AJ$21+2,0):AJ102)&gt;0,0,AJ$41)</f>
        <v>0</v>
      </c>
      <c r="AK103" s="653" t="n">
        <f aca="true">IF(SUM(OFFSET(AK102,-AK$21+2,0):AK102)&gt;0,0,AK$41)</f>
        <v>0</v>
      </c>
      <c r="AL103" s="653" t="n">
        <f aca="true">IF(SUM(OFFSET(AL102,-AL$21+2,0):AL102)&gt;0,0,AL$41)</f>
        <v>0</v>
      </c>
      <c r="AM103" s="653" t="n">
        <f aca="true">IF(SUM(OFFSET(AM102,-AM$21+2,0):AM102)&gt;0,0,AM$41)</f>
        <v>0</v>
      </c>
      <c r="AN103" s="653" t="n">
        <f aca="true">IF(SUM(OFFSET(AN102,-AN$21+2,0):AN102)&gt;0,0,AN$41)</f>
        <v>0</v>
      </c>
    </row>
    <row r="104" customFormat="false" ht="17.25" hidden="false" customHeight="false" outlineLevel="0" collapsed="false">
      <c r="A104" s="2"/>
      <c r="B104" s="4"/>
      <c r="C104" s="647" t="n">
        <v>13</v>
      </c>
      <c r="D104" s="637"/>
      <c r="E104" s="620"/>
      <c r="F104" s="648" t="n">
        <f aca="true">IF(SUM(OFFSET(F103,-$F$21+2,0):F103)&gt;0,0,IF(F$21-F$20+1-$C104&lt;0,F$41,0))</f>
        <v>0</v>
      </c>
      <c r="G104" s="648" t="n">
        <f aca="true">IF(SUM(OFFSET(G103,-$F$21+2,0):G103)&gt;0,0,IF(G$21-G$20+1-$C104&lt;0,G$41,0))</f>
        <v>0</v>
      </c>
      <c r="H104" s="648" t="n">
        <f aca="true">IF(SUM(OFFSET(H103,-$F$21+2,0):H103)&gt;0,0,IF(H$21-H$20+1-$C104&lt;0,H$41,0))</f>
        <v>0</v>
      </c>
      <c r="I104" s="648" t="n">
        <f aca="true">IF(SUM(OFFSET(I103,-$F$21+2,0):I103)&gt;0,0,IF(I$21-I$20+1-$C104&lt;0,I$41,0))</f>
        <v>0</v>
      </c>
      <c r="J104" s="639"/>
      <c r="K104" s="649" t="n">
        <f aca="false">SUM(F104:I104)</f>
        <v>0</v>
      </c>
      <c r="L104" s="639"/>
      <c r="M104" s="639"/>
      <c r="N104" s="650" t="n">
        <f aca="true">IF(N$8='(Betriebsstoff- &amp; Anlagendaten)'!$B$157,F104,IF(SUM(OFFSET(N103,-N$21+2,0):N103)&gt;0,0,N$41))</f>
        <v>0</v>
      </c>
      <c r="O104" s="650" t="n">
        <f aca="true">IF(O$8='(Betriebsstoff- &amp; Anlagendaten)'!$B$157,G104,IF(SUM(OFFSET(O103,-O$21+2,0):O103)&gt;0,0,O$41))</f>
        <v>0</v>
      </c>
      <c r="P104" s="650" t="n">
        <f aca="true">IF(P$8='(Betriebsstoff- &amp; Anlagendaten)'!$B$157,H104,IF(SUM(OFFSET(P103,-P$21+2,0):P103)&gt;0,0,P$41))</f>
        <v>0</v>
      </c>
      <c r="Q104" s="650" t="n">
        <f aca="true">IF(Q$8='(Betriebsstoff- &amp; Anlagendaten)'!$B$157,I104,IF(SUM(OFFSET(Q103,-Q$21+2,0):Q103)&gt;0,0,Q$41))</f>
        <v>0</v>
      </c>
      <c r="R104" s="643"/>
      <c r="S104" s="651" t="n">
        <f aca="false">SUM(N104:Q104)</f>
        <v>0</v>
      </c>
      <c r="T104" s="643"/>
      <c r="U104" s="652" t="n">
        <v>0</v>
      </c>
      <c r="V104" s="653" t="n">
        <f aca="true">IF(SUM(OFFSET(V103,-V$21+2,0):V103)&gt;0,0,V$41)</f>
        <v>0</v>
      </c>
      <c r="W104" s="653" t="n">
        <f aca="true">IF(SUM(OFFSET(W103,-W$21+2,0):W103)&gt;0,0,W$41)</f>
        <v>0</v>
      </c>
      <c r="X104" s="653" t="n">
        <f aca="true">IF(SUM(OFFSET(X103,-X$21+2,0):X103)&gt;0,0,X$41)</f>
        <v>0</v>
      </c>
      <c r="Y104" s="653" t="n">
        <f aca="true">IF(SUM(OFFSET(Y103,-Y$21+2,0):Y103)&gt;0,0,Y$41)</f>
        <v>0</v>
      </c>
      <c r="Z104" s="653" t="n">
        <f aca="true">IF(SUM(OFFSET(Z103,-Z$21+2,0):Z103)&gt;0,0,Z$41)</f>
        <v>0</v>
      </c>
      <c r="AA104" s="653" t="n">
        <f aca="true">IF(SUM(OFFSET(AA103,-AA$21+2,0):AA103)&gt;0,0,AA$41)</f>
        <v>0</v>
      </c>
      <c r="AB104" s="653" t="n">
        <f aca="true">IF(SUM(OFFSET(AB103,-AB$21+2,0):AB103)&gt;0,0,AB$41)</f>
        <v>0</v>
      </c>
      <c r="AC104" s="653" t="n">
        <f aca="true">IF(SUM(OFFSET(AC103,-AC$21+2,0):AC103)&gt;0,0,AC$41)</f>
        <v>0</v>
      </c>
      <c r="AD104" s="653" t="n">
        <f aca="true">IF(SUM(OFFSET(AD103,-AD$21+2,0):AD103)&gt;0,0,AD$41)</f>
        <v>0</v>
      </c>
      <c r="AE104" s="653" t="n">
        <f aca="true">IF(SUM(OFFSET(AE103,-AE$21+2,0):AE103)&gt;0,0,AE$41)</f>
        <v>0</v>
      </c>
      <c r="AF104" s="653" t="n">
        <f aca="true">IF(SUM(OFFSET(AF103,-AF$21+2,0):AF103)&gt;0,0,AF$41)</f>
        <v>0</v>
      </c>
      <c r="AG104" s="653" t="n">
        <f aca="true">IF(SUM(OFFSET(AG103,-AG$21+2,0):AG103)&gt;0,0,AG$41)</f>
        <v>0</v>
      </c>
      <c r="AH104" s="653" t="n">
        <f aca="true">IF(SUM(OFFSET(AH103,-AH$21+2,0):AH103)&gt;0,0,AH$41)</f>
        <v>0</v>
      </c>
      <c r="AI104" s="653" t="n">
        <f aca="true">IF(SUM(OFFSET(AI103,-AI$21+2,0):AI103)&gt;0,0,AI$41)</f>
        <v>0</v>
      </c>
      <c r="AJ104" s="653" t="n">
        <f aca="true">IF(SUM(OFFSET(AJ103,-AJ$21+2,0):AJ103)&gt;0,0,AJ$41)</f>
        <v>0</v>
      </c>
      <c r="AK104" s="653" t="n">
        <f aca="true">IF(SUM(OFFSET(AK103,-AK$21+2,0):AK103)&gt;0,0,AK$41)</f>
        <v>0</v>
      </c>
      <c r="AL104" s="653" t="n">
        <f aca="true">IF(SUM(OFFSET(AL103,-AL$21+2,0):AL103)&gt;0,0,AL$41)</f>
        <v>0</v>
      </c>
      <c r="AM104" s="653" t="n">
        <f aca="true">IF(SUM(OFFSET(AM103,-AM$21+2,0):AM103)&gt;0,0,AM$41)</f>
        <v>0</v>
      </c>
      <c r="AN104" s="653" t="n">
        <f aca="true">IF(SUM(OFFSET(AN103,-AN$21+2,0):AN103)&gt;0,0,AN$41)</f>
        <v>0</v>
      </c>
    </row>
    <row r="105" customFormat="false" ht="17.25" hidden="false" customHeight="false" outlineLevel="0" collapsed="false">
      <c r="A105" s="2"/>
      <c r="B105" s="4"/>
      <c r="C105" s="647" t="n">
        <v>14</v>
      </c>
      <c r="D105" s="637"/>
      <c r="E105" s="620"/>
      <c r="F105" s="648" t="n">
        <f aca="true">IF(SUM(OFFSET(F104,-$F$21+2,0):F104)&gt;0,0,IF(F$21-F$20+1-$C105&lt;0,F$41,0))</f>
        <v>0</v>
      </c>
      <c r="G105" s="648" t="n">
        <f aca="true">IF(SUM(OFFSET(G104,-$F$21+2,0):G104)&gt;0,0,IF(G$21-G$20+1-$C105&lt;0,G$41,0))</f>
        <v>0</v>
      </c>
      <c r="H105" s="648" t="n">
        <f aca="true">IF(SUM(OFFSET(H104,-$F$21+2,0):H104)&gt;0,0,IF(H$21-H$20+1-$C105&lt;0,H$41,0))</f>
        <v>0</v>
      </c>
      <c r="I105" s="648" t="n">
        <f aca="true">IF(SUM(OFFSET(I104,-$F$21+2,0):I104)&gt;0,0,IF(I$21-I$20+1-$C105&lt;0,I$41,0))</f>
        <v>0</v>
      </c>
      <c r="J105" s="639"/>
      <c r="K105" s="649" t="n">
        <f aca="false">SUM(F105:I105)</f>
        <v>0</v>
      </c>
      <c r="L105" s="639"/>
      <c r="M105" s="639"/>
      <c r="N105" s="650" t="n">
        <f aca="true">IF(N$8='(Betriebsstoff- &amp; Anlagendaten)'!$B$157,F105,IF(SUM(OFFSET(N104,-N$21+2,0):N104)&gt;0,0,N$41))</f>
        <v>0</v>
      </c>
      <c r="O105" s="650" t="n">
        <f aca="true">IF(O$8='(Betriebsstoff- &amp; Anlagendaten)'!$B$157,G105,IF(SUM(OFFSET(O104,-O$21+2,0):O104)&gt;0,0,O$41))</f>
        <v>0</v>
      </c>
      <c r="P105" s="650" t="n">
        <f aca="true">IF(P$8='(Betriebsstoff- &amp; Anlagendaten)'!$B$157,H105,IF(SUM(OFFSET(P104,-P$21+2,0):P104)&gt;0,0,P$41))</f>
        <v>0</v>
      </c>
      <c r="Q105" s="650" t="n">
        <f aca="true">IF(Q$8='(Betriebsstoff- &amp; Anlagendaten)'!$B$157,I105,IF(SUM(OFFSET(Q104,-Q$21+2,0):Q104)&gt;0,0,Q$41))</f>
        <v>0</v>
      </c>
      <c r="R105" s="643"/>
      <c r="S105" s="651" t="n">
        <f aca="false">SUM(N105:Q105)</f>
        <v>0</v>
      </c>
      <c r="T105" s="643"/>
      <c r="U105" s="652" t="n">
        <v>0</v>
      </c>
      <c r="V105" s="653" t="n">
        <f aca="true">IF(SUM(OFFSET(V104,-V$21+2,0):V104)&gt;0,0,V$41)</f>
        <v>0</v>
      </c>
      <c r="W105" s="653" t="n">
        <f aca="true">IF(SUM(OFFSET(W104,-W$21+2,0):W104)&gt;0,0,W$41)</f>
        <v>0</v>
      </c>
      <c r="X105" s="653" t="n">
        <f aca="true">IF(SUM(OFFSET(X104,-X$21+2,0):X104)&gt;0,0,X$41)</f>
        <v>0</v>
      </c>
      <c r="Y105" s="653" t="n">
        <f aca="true">IF(SUM(OFFSET(Y104,-Y$21+2,0):Y104)&gt;0,0,Y$41)</f>
        <v>0</v>
      </c>
      <c r="Z105" s="653" t="n">
        <f aca="true">IF(SUM(OFFSET(Z104,-Z$21+2,0):Z104)&gt;0,0,Z$41)</f>
        <v>0</v>
      </c>
      <c r="AA105" s="653" t="n">
        <f aca="true">IF(SUM(OFFSET(AA104,-AA$21+2,0):AA104)&gt;0,0,AA$41)</f>
        <v>0</v>
      </c>
      <c r="AB105" s="653" t="n">
        <f aca="true">IF(SUM(OFFSET(AB104,-AB$21+2,0):AB104)&gt;0,0,AB$41)</f>
        <v>0</v>
      </c>
      <c r="AC105" s="653" t="n">
        <f aca="true">IF(SUM(OFFSET(AC104,-AC$21+2,0):AC104)&gt;0,0,AC$41)</f>
        <v>0</v>
      </c>
      <c r="AD105" s="653" t="n">
        <f aca="true">IF(SUM(OFFSET(AD104,-AD$21+2,0):AD104)&gt;0,0,AD$41)</f>
        <v>0</v>
      </c>
      <c r="AE105" s="653" t="n">
        <f aca="true">IF(SUM(OFFSET(AE104,-AE$21+2,0):AE104)&gt;0,0,AE$41)</f>
        <v>0</v>
      </c>
      <c r="AF105" s="653" t="n">
        <f aca="true">IF(SUM(OFFSET(AF104,-AF$21+2,0):AF104)&gt;0,0,AF$41)</f>
        <v>0</v>
      </c>
      <c r="AG105" s="653" t="n">
        <f aca="true">IF(SUM(OFFSET(AG104,-AG$21+2,0):AG104)&gt;0,0,AG$41)</f>
        <v>0</v>
      </c>
      <c r="AH105" s="653" t="n">
        <f aca="true">IF(SUM(OFFSET(AH104,-AH$21+2,0):AH104)&gt;0,0,AH$41)</f>
        <v>0</v>
      </c>
      <c r="AI105" s="653" t="n">
        <f aca="true">IF(SUM(OFFSET(AI104,-AI$21+2,0):AI104)&gt;0,0,AI$41)</f>
        <v>0</v>
      </c>
      <c r="AJ105" s="653" t="n">
        <f aca="true">IF(SUM(OFFSET(AJ104,-AJ$21+2,0):AJ104)&gt;0,0,AJ$41)</f>
        <v>0</v>
      </c>
      <c r="AK105" s="653" t="n">
        <f aca="true">IF(SUM(OFFSET(AK104,-AK$21+2,0):AK104)&gt;0,0,AK$41)</f>
        <v>0</v>
      </c>
      <c r="AL105" s="653" t="n">
        <f aca="true">IF(SUM(OFFSET(AL104,-AL$21+2,0):AL104)&gt;0,0,AL$41)</f>
        <v>0</v>
      </c>
      <c r="AM105" s="653" t="n">
        <f aca="true">IF(SUM(OFFSET(AM104,-AM$21+2,0):AM104)&gt;0,0,AM$41)</f>
        <v>0</v>
      </c>
      <c r="AN105" s="653" t="n">
        <f aca="true">IF(SUM(OFFSET(AN104,-AN$21+2,0):AN104)&gt;0,0,AN$41)</f>
        <v>0</v>
      </c>
    </row>
    <row r="106" customFormat="false" ht="17.25" hidden="false" customHeight="false" outlineLevel="0" collapsed="false">
      <c r="A106" s="2"/>
      <c r="B106" s="4"/>
      <c r="C106" s="647" t="n">
        <v>15</v>
      </c>
      <c r="D106" s="637"/>
      <c r="E106" s="620"/>
      <c r="F106" s="648" t="n">
        <f aca="true">IF(SUM(OFFSET(F105,-$F$21+2,0):F105)&gt;0,0,IF(F$21-F$20+1-$C106&lt;0,F$41,0))</f>
        <v>0</v>
      </c>
      <c r="G106" s="648" t="n">
        <f aca="true">IF(SUM(OFFSET(G105,-$F$21+2,0):G105)&gt;0,0,IF(G$21-G$20+1-$C106&lt;0,G$41,0))</f>
        <v>0</v>
      </c>
      <c r="H106" s="648" t="n">
        <f aca="true">IF(SUM(OFFSET(H105,-$F$21+2,0):H105)&gt;0,0,IF(H$21-H$20+1-$C106&lt;0,H$41,0))</f>
        <v>0</v>
      </c>
      <c r="I106" s="648" t="n">
        <f aca="true">IF(SUM(OFFSET(I105,-$F$21+2,0):I105)&gt;0,0,IF(I$21-I$20+1-$C106&lt;0,I$41,0))</f>
        <v>0</v>
      </c>
      <c r="J106" s="639"/>
      <c r="K106" s="649" t="n">
        <f aca="false">SUM(F106:I106)</f>
        <v>0</v>
      </c>
      <c r="L106" s="639"/>
      <c r="M106" s="639"/>
      <c r="N106" s="650" t="n">
        <f aca="true">IF(N$8='(Betriebsstoff- &amp; Anlagendaten)'!$B$157,F106,IF(SUM(OFFSET(N105,-N$21+2,0):N105)&gt;0,0,N$41))</f>
        <v>0</v>
      </c>
      <c r="O106" s="650" t="n">
        <f aca="true">IF(O$8='(Betriebsstoff- &amp; Anlagendaten)'!$B$157,G106,IF(SUM(OFFSET(O105,-O$21+2,0):O105)&gt;0,0,O$41))</f>
        <v>0</v>
      </c>
      <c r="P106" s="650" t="n">
        <f aca="true">IF(P$8='(Betriebsstoff- &amp; Anlagendaten)'!$B$157,H106,IF(SUM(OFFSET(P105,-P$21+2,0):P105)&gt;0,0,P$41))</f>
        <v>0</v>
      </c>
      <c r="Q106" s="650" t="n">
        <f aca="true">IF(Q$8='(Betriebsstoff- &amp; Anlagendaten)'!$B$157,I106,IF(SUM(OFFSET(Q105,-Q$21+2,0):Q105)&gt;0,0,Q$41))</f>
        <v>0</v>
      </c>
      <c r="R106" s="643"/>
      <c r="S106" s="651" t="n">
        <f aca="false">SUM(N106:Q106)</f>
        <v>0</v>
      </c>
      <c r="T106" s="643"/>
      <c r="U106" s="652" t="n">
        <v>0</v>
      </c>
      <c r="V106" s="653" t="n">
        <f aca="true">IF(SUM(OFFSET(V105,-V$21+2,0):V105)&gt;0,0,V$41)</f>
        <v>0</v>
      </c>
      <c r="W106" s="653" t="n">
        <f aca="true">IF(SUM(OFFSET(W105,-W$21+2,0):W105)&gt;0,0,W$41)</f>
        <v>0</v>
      </c>
      <c r="X106" s="653" t="n">
        <f aca="true">IF(SUM(OFFSET(X105,-X$21+2,0):X105)&gt;0,0,X$41)</f>
        <v>0</v>
      </c>
      <c r="Y106" s="653" t="n">
        <f aca="true">IF(SUM(OFFSET(Y105,-Y$21+2,0):Y105)&gt;0,0,Y$41)</f>
        <v>0</v>
      </c>
      <c r="Z106" s="653" t="n">
        <f aca="true">IF(SUM(OFFSET(Z105,-Z$21+2,0):Z105)&gt;0,0,Z$41)</f>
        <v>0</v>
      </c>
      <c r="AA106" s="653" t="n">
        <f aca="true">IF(SUM(OFFSET(AA105,-AA$21+2,0):AA105)&gt;0,0,AA$41)</f>
        <v>0</v>
      </c>
      <c r="AB106" s="653" t="n">
        <f aca="true">IF(SUM(OFFSET(AB105,-AB$21+2,0):AB105)&gt;0,0,AB$41)</f>
        <v>0</v>
      </c>
      <c r="AC106" s="653" t="n">
        <f aca="true">IF(SUM(OFFSET(AC105,-AC$21+2,0):AC105)&gt;0,0,AC$41)</f>
        <v>0</v>
      </c>
      <c r="AD106" s="653" t="n">
        <f aca="true">IF(SUM(OFFSET(AD105,-AD$21+2,0):AD105)&gt;0,0,AD$41)</f>
        <v>0</v>
      </c>
      <c r="AE106" s="653" t="n">
        <f aca="true">IF(SUM(OFFSET(AE105,-AE$21+2,0):AE105)&gt;0,0,AE$41)</f>
        <v>0</v>
      </c>
      <c r="AF106" s="653" t="n">
        <f aca="true">IF(SUM(OFFSET(AF105,-AF$21+2,0):AF105)&gt;0,0,AF$41)</f>
        <v>0</v>
      </c>
      <c r="AG106" s="653" t="n">
        <f aca="true">IF(SUM(OFFSET(AG105,-AG$21+2,0):AG105)&gt;0,0,AG$41)</f>
        <v>0</v>
      </c>
      <c r="AH106" s="653" t="n">
        <f aca="true">IF(SUM(OFFSET(AH105,-AH$21+2,0):AH105)&gt;0,0,AH$41)</f>
        <v>0</v>
      </c>
      <c r="AI106" s="653" t="n">
        <f aca="true">IF(SUM(OFFSET(AI105,-AI$21+2,0):AI105)&gt;0,0,AI$41)</f>
        <v>0</v>
      </c>
      <c r="AJ106" s="653" t="n">
        <f aca="true">IF(SUM(OFFSET(AJ105,-AJ$21+2,0):AJ105)&gt;0,0,AJ$41)</f>
        <v>0</v>
      </c>
      <c r="AK106" s="653" t="n">
        <f aca="true">IF(SUM(OFFSET(AK105,-AK$21+2,0):AK105)&gt;0,0,AK$41)</f>
        <v>0</v>
      </c>
      <c r="AL106" s="653" t="n">
        <f aca="true">IF(SUM(OFFSET(AL105,-AL$21+2,0):AL105)&gt;0,0,AL$41)</f>
        <v>0</v>
      </c>
      <c r="AM106" s="653" t="n">
        <f aca="true">IF(SUM(OFFSET(AM105,-AM$21+2,0):AM105)&gt;0,0,AM$41)</f>
        <v>0</v>
      </c>
      <c r="AN106" s="653" t="n">
        <f aca="true">IF(SUM(OFFSET(AN105,-AN$21+2,0):AN105)&gt;0,0,AN$41)</f>
        <v>0</v>
      </c>
    </row>
    <row r="107" customFormat="false" ht="17.25" hidden="false" customHeight="false" outlineLevel="0" collapsed="false">
      <c r="A107" s="2"/>
      <c r="B107" s="4"/>
      <c r="C107" s="647" t="n">
        <v>16</v>
      </c>
      <c r="D107" s="637"/>
      <c r="E107" s="620"/>
      <c r="F107" s="648" t="n">
        <f aca="true">IF(SUM(OFFSET(F106,-$F$21+2,0):F106)&gt;0,0,IF(F$21-F$20+1-$C107&lt;0,F$41,0))</f>
        <v>0</v>
      </c>
      <c r="G107" s="648" t="n">
        <f aca="true">IF(SUM(OFFSET(G106,-$F$21+2,0):G106)&gt;0,0,IF(G$21-G$20+1-$C107&lt;0,G$41,0))</f>
        <v>0</v>
      </c>
      <c r="H107" s="648" t="n">
        <f aca="true">IF(SUM(OFFSET(H106,-$F$21+2,0):H106)&gt;0,0,IF(H$21-H$20+1-$C107&lt;0,H$41,0))</f>
        <v>0</v>
      </c>
      <c r="I107" s="648" t="n">
        <f aca="true">IF(SUM(OFFSET(I106,-$F$21+2,0):I106)&gt;0,0,IF(I$21-I$20+1-$C107&lt;0,I$41,0))</f>
        <v>0</v>
      </c>
      <c r="J107" s="639"/>
      <c r="K107" s="649" t="n">
        <f aca="false">SUM(F107:I107)</f>
        <v>0</v>
      </c>
      <c r="L107" s="639"/>
      <c r="M107" s="639"/>
      <c r="N107" s="650" t="n">
        <f aca="true">IF(N$8='(Betriebsstoff- &amp; Anlagendaten)'!$B$157,F107,IF(SUM(OFFSET(N106,-N$21+2,0):N106)&gt;0,0,N$41))</f>
        <v>0</v>
      </c>
      <c r="O107" s="650" t="n">
        <f aca="true">IF(O$8='(Betriebsstoff- &amp; Anlagendaten)'!$B$157,G107,IF(SUM(OFFSET(O106,-O$21+2,0):O106)&gt;0,0,O$41))</f>
        <v>0</v>
      </c>
      <c r="P107" s="650" t="n">
        <f aca="true">IF(P$8='(Betriebsstoff- &amp; Anlagendaten)'!$B$157,H107,IF(SUM(OFFSET(P106,-P$21+2,0):P106)&gt;0,0,P$41))</f>
        <v>0</v>
      </c>
      <c r="Q107" s="650" t="n">
        <f aca="true">IF(Q$8='(Betriebsstoff- &amp; Anlagendaten)'!$B$157,I107,IF(SUM(OFFSET(Q106,-Q$21+2,0):Q106)&gt;0,0,Q$41))</f>
        <v>0</v>
      </c>
      <c r="R107" s="643"/>
      <c r="S107" s="651" t="n">
        <f aca="false">SUM(N107:Q107)</f>
        <v>0</v>
      </c>
      <c r="T107" s="643"/>
      <c r="U107" s="652" t="n">
        <v>0</v>
      </c>
      <c r="V107" s="653" t="n">
        <f aca="true">IF(SUM(OFFSET(V106,-V$21+2,0):V106)&gt;0,0,V$41)</f>
        <v>0</v>
      </c>
      <c r="W107" s="653" t="n">
        <f aca="true">IF(SUM(OFFSET(W106,-W$21+2,0):W106)&gt;0,0,W$41)</f>
        <v>0</v>
      </c>
      <c r="X107" s="653" t="n">
        <f aca="true">IF(SUM(OFFSET(X106,-X$21+2,0):X106)&gt;0,0,X$41)</f>
        <v>0</v>
      </c>
      <c r="Y107" s="653" t="n">
        <f aca="true">IF(SUM(OFFSET(Y106,-Y$21+2,0):Y106)&gt;0,0,Y$41)</f>
        <v>0</v>
      </c>
      <c r="Z107" s="653" t="n">
        <f aca="true">IF(SUM(OFFSET(Z106,-Z$21+2,0):Z106)&gt;0,0,Z$41)</f>
        <v>0</v>
      </c>
      <c r="AA107" s="653" t="n">
        <f aca="true">IF(SUM(OFFSET(AA106,-AA$21+2,0):AA106)&gt;0,0,AA$41)</f>
        <v>0</v>
      </c>
      <c r="AB107" s="653" t="n">
        <f aca="true">IF(SUM(OFFSET(AB106,-AB$21+2,0):AB106)&gt;0,0,AB$41)</f>
        <v>0</v>
      </c>
      <c r="AC107" s="653" t="n">
        <f aca="true">IF(SUM(OFFSET(AC106,-AC$21+2,0):AC106)&gt;0,0,AC$41)</f>
        <v>0</v>
      </c>
      <c r="AD107" s="653" t="n">
        <f aca="true">IF(SUM(OFFSET(AD106,-AD$21+2,0):AD106)&gt;0,0,AD$41)</f>
        <v>0</v>
      </c>
      <c r="AE107" s="653" t="n">
        <f aca="true">IF(SUM(OFFSET(AE106,-AE$21+2,0):AE106)&gt;0,0,AE$41)</f>
        <v>0</v>
      </c>
      <c r="AF107" s="653" t="n">
        <f aca="true">IF(SUM(OFFSET(AF106,-AF$21+2,0):AF106)&gt;0,0,AF$41)</f>
        <v>0</v>
      </c>
      <c r="AG107" s="653" t="n">
        <f aca="true">IF(SUM(OFFSET(AG106,-AG$21+2,0):AG106)&gt;0,0,AG$41)</f>
        <v>0</v>
      </c>
      <c r="AH107" s="653" t="n">
        <f aca="true">IF(SUM(OFFSET(AH106,-AH$21+2,0):AH106)&gt;0,0,AH$41)</f>
        <v>0</v>
      </c>
      <c r="AI107" s="653" t="n">
        <f aca="true">IF(SUM(OFFSET(AI106,-AI$21+2,0):AI106)&gt;0,0,AI$41)</f>
        <v>0</v>
      </c>
      <c r="AJ107" s="653" t="n">
        <f aca="true">IF(SUM(OFFSET(AJ106,-AJ$21+2,0):AJ106)&gt;0,0,AJ$41)</f>
        <v>0</v>
      </c>
      <c r="AK107" s="653" t="n">
        <f aca="true">IF(SUM(OFFSET(AK106,-AK$21+2,0):AK106)&gt;0,0,AK$41)</f>
        <v>0</v>
      </c>
      <c r="AL107" s="653" t="n">
        <f aca="true">IF(SUM(OFFSET(AL106,-AL$21+2,0):AL106)&gt;0,0,AL$41)</f>
        <v>0</v>
      </c>
      <c r="AM107" s="653" t="n">
        <f aca="true">IF(SUM(OFFSET(AM106,-AM$21+2,0):AM106)&gt;0,0,AM$41)</f>
        <v>0</v>
      </c>
      <c r="AN107" s="653" t="n">
        <f aca="true">IF(SUM(OFFSET(AN106,-AN$21+2,0):AN106)&gt;0,0,AN$41)</f>
        <v>0</v>
      </c>
    </row>
    <row r="108" customFormat="false" ht="17.25" hidden="false" customHeight="false" outlineLevel="0" collapsed="false">
      <c r="A108" s="2"/>
      <c r="B108" s="4"/>
      <c r="C108" s="647" t="n">
        <v>17</v>
      </c>
      <c r="D108" s="637"/>
      <c r="E108" s="620"/>
      <c r="F108" s="648" t="n">
        <f aca="true">IF(SUM(OFFSET(F107,-$F$21+2,0):F107)&gt;0,0,IF(F$21-F$20+1-$C108&lt;0,F$41,0))</f>
        <v>0</v>
      </c>
      <c r="G108" s="648" t="n">
        <f aca="true">IF(SUM(OFFSET(G107,-$F$21+2,0):G107)&gt;0,0,IF(G$21-G$20+1-$C108&lt;0,G$41,0))</f>
        <v>0</v>
      </c>
      <c r="H108" s="648" t="n">
        <f aca="true">IF(SUM(OFFSET(H107,-$F$21+2,0):H107)&gt;0,0,IF(H$21-H$20+1-$C108&lt;0,H$41,0))</f>
        <v>0</v>
      </c>
      <c r="I108" s="648" t="n">
        <f aca="true">IF(SUM(OFFSET(I107,-$F$21+2,0):I107)&gt;0,0,IF(I$21-I$20+1-$C108&lt;0,I$41,0))</f>
        <v>0</v>
      </c>
      <c r="J108" s="639"/>
      <c r="K108" s="649" t="n">
        <f aca="false">SUM(F108:I108)</f>
        <v>0</v>
      </c>
      <c r="L108" s="639"/>
      <c r="M108" s="639"/>
      <c r="N108" s="650" t="n">
        <f aca="true">IF(N$8='(Betriebsstoff- &amp; Anlagendaten)'!$B$157,F108,IF(SUM(OFFSET(N107,-N$21+2,0):N107)&gt;0,0,N$41))</f>
        <v>0</v>
      </c>
      <c r="O108" s="650" t="n">
        <f aca="true">IF(O$8='(Betriebsstoff- &amp; Anlagendaten)'!$B$157,G108,IF(SUM(OFFSET(O107,-O$21+2,0):O107)&gt;0,0,O$41))</f>
        <v>0</v>
      </c>
      <c r="P108" s="650" t="n">
        <f aca="true">IF(P$8='(Betriebsstoff- &amp; Anlagendaten)'!$B$157,H108,IF(SUM(OFFSET(P107,-P$21+2,0):P107)&gt;0,0,P$41))</f>
        <v>0</v>
      </c>
      <c r="Q108" s="650" t="n">
        <f aca="true">IF(Q$8='(Betriebsstoff- &amp; Anlagendaten)'!$B$157,I108,IF(SUM(OFFSET(Q107,-Q$21+2,0):Q107)&gt;0,0,Q$41))</f>
        <v>0</v>
      </c>
      <c r="R108" s="643"/>
      <c r="S108" s="651" t="n">
        <f aca="false">SUM(N108:Q108)</f>
        <v>0</v>
      </c>
      <c r="T108" s="643"/>
      <c r="U108" s="652" t="n">
        <v>0</v>
      </c>
      <c r="V108" s="653" t="n">
        <f aca="true">IF(SUM(OFFSET(V107,-V$21+2,0):V107)&gt;0,0,V$41)</f>
        <v>0</v>
      </c>
      <c r="W108" s="653" t="n">
        <f aca="true">IF(SUM(OFFSET(W107,-W$21+2,0):W107)&gt;0,0,W$41)</f>
        <v>0</v>
      </c>
      <c r="X108" s="653" t="n">
        <f aca="true">IF(SUM(OFFSET(X107,-X$21+2,0):X107)&gt;0,0,X$41)</f>
        <v>0</v>
      </c>
      <c r="Y108" s="653" t="n">
        <f aca="true">IF(SUM(OFFSET(Y107,-Y$21+2,0):Y107)&gt;0,0,Y$41)</f>
        <v>0</v>
      </c>
      <c r="Z108" s="653" t="n">
        <f aca="true">IF(SUM(OFFSET(Z107,-Z$21+2,0):Z107)&gt;0,0,Z$41)</f>
        <v>0</v>
      </c>
      <c r="AA108" s="653" t="n">
        <f aca="true">IF(SUM(OFFSET(AA107,-AA$21+2,0):AA107)&gt;0,0,AA$41)</f>
        <v>0</v>
      </c>
      <c r="AB108" s="653" t="n">
        <f aca="true">IF(SUM(OFFSET(AB107,-AB$21+2,0):AB107)&gt;0,0,AB$41)</f>
        <v>0</v>
      </c>
      <c r="AC108" s="653" t="n">
        <f aca="true">IF(SUM(OFFSET(AC107,-AC$21+2,0):AC107)&gt;0,0,AC$41)</f>
        <v>0</v>
      </c>
      <c r="AD108" s="653" t="n">
        <f aca="true">IF(SUM(OFFSET(AD107,-AD$21+2,0):AD107)&gt;0,0,AD$41)</f>
        <v>0</v>
      </c>
      <c r="AE108" s="653" t="n">
        <f aca="true">IF(SUM(OFFSET(AE107,-AE$21+2,0):AE107)&gt;0,0,AE$41)</f>
        <v>0</v>
      </c>
      <c r="AF108" s="653" t="n">
        <f aca="true">IF(SUM(OFFSET(AF107,-AF$21+2,0):AF107)&gt;0,0,AF$41)</f>
        <v>0</v>
      </c>
      <c r="AG108" s="653" t="n">
        <f aca="true">IF(SUM(OFFSET(AG107,-AG$21+2,0):AG107)&gt;0,0,AG$41)</f>
        <v>0</v>
      </c>
      <c r="AH108" s="653" t="n">
        <f aca="true">IF(SUM(OFFSET(AH107,-AH$21+2,0):AH107)&gt;0,0,AH$41)</f>
        <v>0</v>
      </c>
      <c r="AI108" s="653" t="n">
        <f aca="true">IF(SUM(OFFSET(AI107,-AI$21+2,0):AI107)&gt;0,0,AI$41)</f>
        <v>0</v>
      </c>
      <c r="AJ108" s="653" t="n">
        <f aca="true">IF(SUM(OFFSET(AJ107,-AJ$21+2,0):AJ107)&gt;0,0,AJ$41)</f>
        <v>0</v>
      </c>
      <c r="AK108" s="653" t="n">
        <f aca="true">IF(SUM(OFFSET(AK107,-AK$21+2,0):AK107)&gt;0,0,AK$41)</f>
        <v>0</v>
      </c>
      <c r="AL108" s="653" t="n">
        <f aca="true">IF(SUM(OFFSET(AL107,-AL$21+2,0):AL107)&gt;0,0,AL$41)</f>
        <v>0</v>
      </c>
      <c r="AM108" s="653" t="n">
        <f aca="true">IF(SUM(OFFSET(AM107,-AM$21+2,0):AM107)&gt;0,0,AM$41)</f>
        <v>0</v>
      </c>
      <c r="AN108" s="653" t="n">
        <f aca="true">IF(SUM(OFFSET(AN107,-AN$21+2,0):AN107)&gt;0,0,AN$41)</f>
        <v>0</v>
      </c>
    </row>
    <row r="109" customFormat="false" ht="15" hidden="false" customHeight="false" outlineLevel="0" collapsed="false">
      <c r="A109" s="2"/>
      <c r="B109" s="4"/>
      <c r="C109" s="647" t="n">
        <v>18</v>
      </c>
      <c r="D109" s="637"/>
      <c r="E109" s="620"/>
      <c r="F109" s="648" t="n">
        <f aca="true">IF(SUM(OFFSET(F108,-$F$21+2,0):F108)&gt;0,0,IF(F$21-F$20+1-$C109&lt;0,F$41,0))</f>
        <v>0</v>
      </c>
      <c r="G109" s="648" t="n">
        <f aca="true">IF(SUM(OFFSET(G108,-$F$21+2,0):G108)&gt;0,0,IF(G$21-G$20+1-$C109&lt;0,G$41,0))</f>
        <v>0</v>
      </c>
      <c r="H109" s="648" t="n">
        <f aca="true">IF(SUM(OFFSET(H108,-$F$21+2,0):H108)&gt;0,0,IF(H$21-H$20+1-$C109&lt;0,H$41,0))</f>
        <v>0</v>
      </c>
      <c r="I109" s="648" t="n">
        <f aca="true">IF(SUM(OFFSET(I108,-$F$21+2,0):I108)&gt;0,0,IF(I$21-I$20+1-$C109&lt;0,I$41,0))</f>
        <v>0</v>
      </c>
      <c r="J109" s="639"/>
      <c r="K109" s="649" t="n">
        <f aca="false">SUM(F109:I109)</f>
        <v>0</v>
      </c>
      <c r="L109" s="639"/>
      <c r="M109" s="639"/>
      <c r="N109" s="650" t="n">
        <f aca="true">IF(N$8='(Betriebsstoff- &amp; Anlagendaten)'!$B$157,F109,IF(SUM(OFFSET(N108,-N$21+2,0):N108)&gt;0,0,N$41))</f>
        <v>0</v>
      </c>
      <c r="O109" s="650" t="n">
        <f aca="true">IF(O$8='(Betriebsstoff- &amp; Anlagendaten)'!$B$157,G109,IF(SUM(OFFSET(O108,-O$21+2,0):O108)&gt;0,0,O$41))</f>
        <v>0</v>
      </c>
      <c r="P109" s="650" t="n">
        <f aca="true">IF(P$8='(Betriebsstoff- &amp; Anlagendaten)'!$B$157,H109,IF(SUM(OFFSET(P108,-P$21+2,0):P108)&gt;0,0,P$41))</f>
        <v>0</v>
      </c>
      <c r="Q109" s="650" t="n">
        <f aca="true">IF(Q$8='(Betriebsstoff- &amp; Anlagendaten)'!$B$157,I109,IF(SUM(OFFSET(Q108,-Q$21+2,0):Q108)&gt;0,0,Q$41))</f>
        <v>0</v>
      </c>
      <c r="R109" s="643"/>
      <c r="S109" s="651" t="n">
        <f aca="false">SUM(N109:Q109)</f>
        <v>0</v>
      </c>
      <c r="T109" s="643"/>
      <c r="U109" s="652" t="n">
        <v>0</v>
      </c>
      <c r="V109" s="653" t="n">
        <f aca="true">IF(SUM(OFFSET(V108,-V$21+2,0):V108)&gt;0,0,V$41)</f>
        <v>0</v>
      </c>
      <c r="W109" s="653" t="n">
        <f aca="true">IF(SUM(OFFSET(W108,-W$21+2,0):W108)&gt;0,0,W$41)</f>
        <v>0</v>
      </c>
      <c r="X109" s="653" t="n">
        <f aca="true">IF(SUM(OFFSET(X108,-X$21+2,0):X108)&gt;0,0,X$41)</f>
        <v>0</v>
      </c>
      <c r="Y109" s="653" t="n">
        <f aca="true">IF(SUM(OFFSET(Y108,-Y$21+2,0):Y108)&gt;0,0,Y$41)</f>
        <v>0</v>
      </c>
      <c r="Z109" s="653" t="n">
        <f aca="true">IF(SUM(OFFSET(Z108,-Z$21+2,0):Z108)&gt;0,0,Z$41)</f>
        <v>0</v>
      </c>
      <c r="AA109" s="653" t="n">
        <f aca="true">IF(SUM(OFFSET(AA108,-AA$21+2,0):AA108)&gt;0,0,AA$41)</f>
        <v>0</v>
      </c>
      <c r="AB109" s="653" t="n">
        <f aca="true">IF(SUM(OFFSET(AB108,-AB$21+2,0):AB108)&gt;0,0,AB$41)</f>
        <v>0</v>
      </c>
      <c r="AC109" s="653" t="n">
        <f aca="true">IF(SUM(OFFSET(AC108,-AC$21+2,0):AC108)&gt;0,0,AC$41)</f>
        <v>0</v>
      </c>
      <c r="AD109" s="653" t="n">
        <f aca="true">IF(SUM(OFFSET(AD108,-AD$21+2,0):AD108)&gt;0,0,AD$41)</f>
        <v>0</v>
      </c>
      <c r="AE109" s="653" t="n">
        <f aca="true">IF(SUM(OFFSET(AE108,-AE$21+2,0):AE108)&gt;0,0,AE$41)</f>
        <v>0</v>
      </c>
      <c r="AF109" s="653" t="n">
        <f aca="true">IF(SUM(OFFSET(AF108,-AF$21+2,0):AF108)&gt;0,0,AF$41)</f>
        <v>0</v>
      </c>
      <c r="AG109" s="653" t="n">
        <f aca="true">IF(SUM(OFFSET(AG108,-AG$21+2,0):AG108)&gt;0,0,AG$41)</f>
        <v>0</v>
      </c>
      <c r="AH109" s="653" t="n">
        <f aca="true">IF(SUM(OFFSET(AH108,-AH$21+2,0):AH108)&gt;0,0,AH$41)</f>
        <v>0</v>
      </c>
      <c r="AI109" s="653" t="n">
        <f aca="true">IF(SUM(OFFSET(AI108,-AI$21+2,0):AI108)&gt;0,0,AI$41)</f>
        <v>0</v>
      </c>
      <c r="AJ109" s="653" t="n">
        <f aca="true">IF(SUM(OFFSET(AJ108,-AJ$21+2,0):AJ108)&gt;0,0,AJ$41)</f>
        <v>0</v>
      </c>
      <c r="AK109" s="653" t="n">
        <f aca="true">IF(SUM(OFFSET(AK108,-AK$21+2,0):AK108)&gt;0,0,AK$41)</f>
        <v>0</v>
      </c>
      <c r="AL109" s="653" t="n">
        <f aca="true">IF(SUM(OFFSET(AL108,-AL$21+2,0):AL108)&gt;0,0,AL$41)</f>
        <v>0</v>
      </c>
      <c r="AM109" s="653" t="n">
        <f aca="true">IF(SUM(OFFSET(AM108,-AM$21+2,0):AM108)&gt;0,0,AM$41)</f>
        <v>0</v>
      </c>
      <c r="AN109" s="653" t="n">
        <f aca="true">IF(SUM(OFFSET(AN108,-AN$21+2,0):AN108)&gt;0,0,AN$41)</f>
        <v>0</v>
      </c>
    </row>
    <row r="110" customFormat="false" ht="15" hidden="false" customHeight="false" outlineLevel="0" collapsed="false">
      <c r="A110" s="2"/>
      <c r="B110" s="4"/>
      <c r="C110" s="647" t="n">
        <v>19</v>
      </c>
      <c r="D110" s="637"/>
      <c r="E110" s="620"/>
      <c r="F110" s="648" t="n">
        <f aca="true">IF(SUM(OFFSET(F109,-$F$21+2,0):F109)&gt;0,0,IF(F$21-F$20+1-$C110&lt;0,F$41,0))</f>
        <v>0</v>
      </c>
      <c r="G110" s="648" t="n">
        <f aca="true">IF(SUM(OFFSET(G109,-$F$21+2,0):G109)&gt;0,0,IF(G$21-G$20+1-$C110&lt;0,G$41,0))</f>
        <v>0</v>
      </c>
      <c r="H110" s="648" t="n">
        <f aca="true">IF(SUM(OFFSET(H109,-$F$21+2,0):H109)&gt;0,0,IF(H$21-H$20+1-$C110&lt;0,H$41,0))</f>
        <v>0</v>
      </c>
      <c r="I110" s="648" t="n">
        <f aca="true">IF(SUM(OFFSET(I109,-$F$21+2,0):I109)&gt;0,0,IF(I$21-I$20+1-$C110&lt;0,I$41,0))</f>
        <v>0</v>
      </c>
      <c r="J110" s="639"/>
      <c r="K110" s="649" t="n">
        <f aca="false">SUM(F110:I110)</f>
        <v>0</v>
      </c>
      <c r="L110" s="639"/>
      <c r="M110" s="639"/>
      <c r="N110" s="650" t="n">
        <f aca="true">IF(N$8='(Betriebsstoff- &amp; Anlagendaten)'!$B$157,F110,IF(SUM(OFFSET(N109,-N$21+2,0):N109)&gt;0,0,N$41))</f>
        <v>0</v>
      </c>
      <c r="O110" s="650" t="n">
        <f aca="true">IF(O$8='(Betriebsstoff- &amp; Anlagendaten)'!$B$157,G110,IF(SUM(OFFSET(O109,-O$21+2,0):O109)&gt;0,0,O$41))</f>
        <v>0</v>
      </c>
      <c r="P110" s="650" t="n">
        <f aca="true">IF(P$8='(Betriebsstoff- &amp; Anlagendaten)'!$B$157,H110,IF(SUM(OFFSET(P109,-P$21+2,0):P109)&gt;0,0,P$41))</f>
        <v>0</v>
      </c>
      <c r="Q110" s="650" t="n">
        <f aca="true">IF(Q$8='(Betriebsstoff- &amp; Anlagendaten)'!$B$157,I110,IF(SUM(OFFSET(Q109,-Q$21+2,0):Q109)&gt;0,0,Q$41))</f>
        <v>0</v>
      </c>
      <c r="R110" s="643"/>
      <c r="S110" s="651" t="n">
        <f aca="false">SUM(N110:Q110)</f>
        <v>0</v>
      </c>
      <c r="T110" s="643"/>
      <c r="U110" s="652" t="n">
        <v>0</v>
      </c>
      <c r="V110" s="653" t="n">
        <f aca="true">IF(SUM(OFFSET(V109,-V$21+2,0):V109)&gt;0,0,V$41)</f>
        <v>9500</v>
      </c>
      <c r="W110" s="653" t="n">
        <f aca="true">IF(SUM(OFFSET(W109,-W$21+2,0):W109)&gt;0,0,W$41)</f>
        <v>0</v>
      </c>
      <c r="X110" s="653" t="n">
        <f aca="true">IF(SUM(OFFSET(X109,-X$21+2,0):X109)&gt;0,0,X$41)</f>
        <v>0</v>
      </c>
      <c r="Y110" s="653" t="n">
        <f aca="true">IF(SUM(OFFSET(Y109,-Y$21+2,0):Y109)&gt;0,0,Y$41)</f>
        <v>0</v>
      </c>
      <c r="Z110" s="653" t="n">
        <f aca="true">IF(SUM(OFFSET(Z109,-Z$21+2,0):Z109)&gt;0,0,Z$41)</f>
        <v>0</v>
      </c>
      <c r="AA110" s="653" t="n">
        <f aca="true">IF(SUM(OFFSET(AA109,-AA$21+2,0):AA109)&gt;0,0,AA$41)</f>
        <v>14500</v>
      </c>
      <c r="AB110" s="653" t="n">
        <f aca="true">IF(SUM(OFFSET(AB109,-AB$21+2,0):AB109)&gt;0,0,AB$41)</f>
        <v>0</v>
      </c>
      <c r="AC110" s="653" t="n">
        <f aca="true">IF(SUM(OFFSET(AC109,-AC$21+2,0):AC109)&gt;0,0,AC$41)</f>
        <v>0</v>
      </c>
      <c r="AD110" s="653" t="n">
        <f aca="true">IF(SUM(OFFSET(AD109,-AD$21+2,0):AD109)&gt;0,0,AD$41)</f>
        <v>0</v>
      </c>
      <c r="AE110" s="653" t="n">
        <f aca="true">IF(SUM(OFFSET(AE109,-AE$21+2,0):AE109)&gt;0,0,AE$41)</f>
        <v>0</v>
      </c>
      <c r="AF110" s="653" t="n">
        <f aca="true">IF(SUM(OFFSET(AF109,-AF$21+2,0):AF109)&gt;0,0,AF$41)</f>
        <v>0</v>
      </c>
      <c r="AG110" s="653" t="n">
        <f aca="true">IF(SUM(OFFSET(AG109,-AG$21+2,0):AG109)&gt;0,0,AG$41)</f>
        <v>0</v>
      </c>
      <c r="AH110" s="653" t="n">
        <f aca="true">IF(SUM(OFFSET(AH109,-AH$21+2,0):AH109)&gt;0,0,AH$41)</f>
        <v>0</v>
      </c>
      <c r="AI110" s="653" t="n">
        <f aca="true">IF(SUM(OFFSET(AI109,-AI$21+2,0):AI109)&gt;0,0,AI$41)</f>
        <v>0</v>
      </c>
      <c r="AJ110" s="653" t="n">
        <f aca="true">IF(SUM(OFFSET(AJ109,-AJ$21+2,0):AJ109)&gt;0,0,AJ$41)</f>
        <v>0</v>
      </c>
      <c r="AK110" s="653" t="n">
        <f aca="true">IF(SUM(OFFSET(AK109,-AK$21+2,0):AK109)&gt;0,0,AK$41)</f>
        <v>0</v>
      </c>
      <c r="AL110" s="653" t="n">
        <f aca="true">IF(SUM(OFFSET(AL109,-AL$21+2,0):AL109)&gt;0,0,AL$41)</f>
        <v>0</v>
      </c>
      <c r="AM110" s="653" t="n">
        <f aca="true">IF(SUM(OFFSET(AM109,-AM$21+2,0):AM109)&gt;0,0,AM$41)</f>
        <v>0</v>
      </c>
      <c r="AN110" s="653" t="n">
        <f aca="true">IF(SUM(OFFSET(AN109,-AN$21+2,0):AN109)&gt;0,0,AN$41)</f>
        <v>0</v>
      </c>
    </row>
    <row r="111" customFormat="false" ht="15" hidden="false" customHeight="false" outlineLevel="0" collapsed="false">
      <c r="A111" s="2"/>
      <c r="B111" s="4"/>
      <c r="C111" s="647" t="n">
        <v>20</v>
      </c>
      <c r="D111" s="637"/>
      <c r="E111" s="620"/>
      <c r="F111" s="648" t="n">
        <f aca="true">IF(SUM(OFFSET(F110,-$F$21+2,0):F110)&gt;0,0,IF(F$21-F$20+1-$C111&lt;0,F$41,0))</f>
        <v>0</v>
      </c>
      <c r="G111" s="648" t="n">
        <f aca="true">IF(SUM(OFFSET(G110,-$F$21+2,0):G110)&gt;0,0,IF(G$21-G$20+1-$C111&lt;0,G$41,0))</f>
        <v>0</v>
      </c>
      <c r="H111" s="648" t="n">
        <f aca="true">IF(SUM(OFFSET(H110,-$F$21+2,0):H110)&gt;0,0,IF(H$21-H$20+1-$C111&lt;0,H$41,0))</f>
        <v>0</v>
      </c>
      <c r="I111" s="648" t="n">
        <f aca="true">IF(SUM(OFFSET(I110,-$F$21+2,0):I110)&gt;0,0,IF(I$21-I$20+1-$C111&lt;0,I$41,0))</f>
        <v>0</v>
      </c>
      <c r="J111" s="639"/>
      <c r="K111" s="649" t="n">
        <f aca="false">SUM(F111:I111)</f>
        <v>0</v>
      </c>
      <c r="L111" s="639"/>
      <c r="M111" s="639"/>
      <c r="N111" s="650" t="n">
        <f aca="true">IF(N$8='(Betriebsstoff- &amp; Anlagendaten)'!$B$157,F111,IF(SUM(OFFSET(N110,-N$21+2,0):N110)&gt;0,0,N$41))</f>
        <v>0</v>
      </c>
      <c r="O111" s="650" t="n">
        <f aca="true">IF(O$8='(Betriebsstoff- &amp; Anlagendaten)'!$B$157,G111,IF(SUM(OFFSET(O110,-O$21+2,0):O110)&gt;0,0,O$41))</f>
        <v>0</v>
      </c>
      <c r="P111" s="650" t="n">
        <f aca="true">IF(P$8='(Betriebsstoff- &amp; Anlagendaten)'!$B$157,H111,IF(SUM(OFFSET(P110,-P$21+2,0):P110)&gt;0,0,P$41))</f>
        <v>0</v>
      </c>
      <c r="Q111" s="650" t="n">
        <f aca="true">IF(Q$8='(Betriebsstoff- &amp; Anlagendaten)'!$B$157,I111,IF(SUM(OFFSET(Q110,-Q$21+2,0):Q110)&gt;0,0,Q$41))</f>
        <v>0</v>
      </c>
      <c r="R111" s="643"/>
      <c r="S111" s="651" t="n">
        <f aca="false">SUM(N111:Q111)</f>
        <v>0</v>
      </c>
      <c r="T111" s="643"/>
      <c r="U111" s="652" t="n">
        <v>0</v>
      </c>
      <c r="V111" s="653" t="n">
        <f aca="true">IF(SUM(OFFSET(V110,-V$21+2,0):V110)&gt;0,0,V$41)</f>
        <v>0</v>
      </c>
      <c r="W111" s="653" t="n">
        <f aca="true">IF(SUM(OFFSET(W110,-W$21+2,0):W110)&gt;0,0,W$41)</f>
        <v>0</v>
      </c>
      <c r="X111" s="653" t="n">
        <f aca="true">IF(SUM(OFFSET(X110,-X$21+2,0):X110)&gt;0,0,X$41)</f>
        <v>0</v>
      </c>
      <c r="Y111" s="653" t="n">
        <f aca="true">IF(SUM(OFFSET(Y110,-Y$21+2,0):Y110)&gt;0,0,Y$41)</f>
        <v>0</v>
      </c>
      <c r="Z111" s="653" t="n">
        <f aca="true">IF(SUM(OFFSET(Z110,-Z$21+2,0):Z110)&gt;0,0,Z$41)</f>
        <v>0</v>
      </c>
      <c r="AA111" s="653" t="n">
        <f aca="true">IF(SUM(OFFSET(AA110,-AA$21+2,0):AA110)&gt;0,0,AA$41)</f>
        <v>0</v>
      </c>
      <c r="AB111" s="653" t="n">
        <f aca="true">IF(SUM(OFFSET(AB110,-AB$21+2,0):AB110)&gt;0,0,AB$41)</f>
        <v>0</v>
      </c>
      <c r="AC111" s="653" t="n">
        <f aca="true">IF(SUM(OFFSET(AC110,-AC$21+2,0):AC110)&gt;0,0,AC$41)</f>
        <v>0</v>
      </c>
      <c r="AD111" s="653" t="n">
        <f aca="true">IF(SUM(OFFSET(AD110,-AD$21+2,0):AD110)&gt;0,0,AD$41)</f>
        <v>0</v>
      </c>
      <c r="AE111" s="653" t="n">
        <f aca="true">IF(SUM(OFFSET(AE110,-AE$21+2,0):AE110)&gt;0,0,AE$41)</f>
        <v>0</v>
      </c>
      <c r="AF111" s="653" t="n">
        <f aca="true">IF(SUM(OFFSET(AF110,-AF$21+2,0):AF110)&gt;0,0,AF$41)</f>
        <v>0</v>
      </c>
      <c r="AG111" s="653" t="n">
        <f aca="true">IF(SUM(OFFSET(AG110,-AG$21+2,0):AG110)&gt;0,0,AG$41)</f>
        <v>0</v>
      </c>
      <c r="AH111" s="653" t="n">
        <f aca="true">IF(SUM(OFFSET(AH110,-AH$21+2,0):AH110)&gt;0,0,AH$41)</f>
        <v>0</v>
      </c>
      <c r="AI111" s="653" t="n">
        <f aca="true">IF(SUM(OFFSET(AI110,-AI$21+2,0):AI110)&gt;0,0,AI$41)</f>
        <v>0</v>
      </c>
      <c r="AJ111" s="653" t="n">
        <f aca="true">IF(SUM(OFFSET(AJ110,-AJ$21+2,0):AJ110)&gt;0,0,AJ$41)</f>
        <v>0</v>
      </c>
      <c r="AK111" s="653" t="n">
        <f aca="true">IF(SUM(OFFSET(AK110,-AK$21+2,0):AK110)&gt;0,0,AK$41)</f>
        <v>0</v>
      </c>
      <c r="AL111" s="653" t="n">
        <f aca="true">IF(SUM(OFFSET(AL110,-AL$21+2,0):AL110)&gt;0,0,AL$41)</f>
        <v>0</v>
      </c>
      <c r="AM111" s="653" t="n">
        <f aca="true">IF(SUM(OFFSET(AM110,-AM$21+2,0):AM110)&gt;0,0,AM$41)</f>
        <v>0</v>
      </c>
      <c r="AN111" s="653" t="n">
        <f aca="true">IF(SUM(OFFSET(AN110,-AN$21+2,0):AN110)&gt;0,0,AN$41)</f>
        <v>0</v>
      </c>
    </row>
    <row r="112" customFormat="false" ht="15" hidden="false" customHeight="false" outlineLevel="0" collapsed="false">
      <c r="A112" s="2"/>
      <c r="B112" s="4"/>
      <c r="C112" s="647" t="n">
        <v>21</v>
      </c>
      <c r="D112" s="637"/>
      <c r="E112" s="620"/>
      <c r="F112" s="648" t="n">
        <f aca="true">IF(SUM(OFFSET(F111,-$F$21+2,0):F111)&gt;0,0,IF(F$21-F$20+1-$C112&lt;0,F$41,0))</f>
        <v>0</v>
      </c>
      <c r="G112" s="648" t="n">
        <f aca="true">IF(SUM(OFFSET(G111,-$F$21+2,0):G111)&gt;0,0,IF(G$21-G$20+1-$C112&lt;0,G$41,0))</f>
        <v>0</v>
      </c>
      <c r="H112" s="648" t="n">
        <f aca="true">IF(SUM(OFFSET(H111,-$F$21+2,0):H111)&gt;0,0,IF(H$21-H$20+1-$C112&lt;0,H$41,0))</f>
        <v>0</v>
      </c>
      <c r="I112" s="648" t="n">
        <f aca="true">IF(SUM(OFFSET(I111,-$F$21+2,0):I111)&gt;0,0,IF(I$21-I$20+1-$C112&lt;0,I$41,0))</f>
        <v>0</v>
      </c>
      <c r="J112" s="639"/>
      <c r="K112" s="649" t="n">
        <f aca="false">SUM(F112:I112)</f>
        <v>0</v>
      </c>
      <c r="L112" s="639"/>
      <c r="M112" s="639"/>
      <c r="N112" s="650" t="n">
        <f aca="true">IF(N$8='(Betriebsstoff- &amp; Anlagendaten)'!$B$157,F112,IF(SUM(OFFSET(N111,-N$21+2,0):N111)&gt;0,0,N$41))</f>
        <v>0</v>
      </c>
      <c r="O112" s="650" t="n">
        <f aca="true">IF(O$8='(Betriebsstoff- &amp; Anlagendaten)'!$B$157,G112,IF(SUM(OFFSET(O111,-O$21+2,0):O111)&gt;0,0,O$41))</f>
        <v>0</v>
      </c>
      <c r="P112" s="650" t="n">
        <f aca="true">IF(P$8='(Betriebsstoff- &amp; Anlagendaten)'!$B$157,H112,IF(SUM(OFFSET(P111,-P$21+2,0):P111)&gt;0,0,P$41))</f>
        <v>0</v>
      </c>
      <c r="Q112" s="650" t="n">
        <f aca="true">IF(Q$8='(Betriebsstoff- &amp; Anlagendaten)'!$B$157,I112,IF(SUM(OFFSET(Q111,-Q$21+2,0):Q111)&gt;0,0,Q$41))</f>
        <v>0</v>
      </c>
      <c r="R112" s="643"/>
      <c r="S112" s="651" t="n">
        <f aca="false">SUM(N112:Q112)</f>
        <v>0</v>
      </c>
      <c r="T112" s="643"/>
      <c r="U112" s="652" t="n">
        <v>0</v>
      </c>
      <c r="V112" s="653" t="n">
        <f aca="true">IF(SUM(OFFSET(V111,-V$21+2,0):V111)&gt;0,0,V$41)</f>
        <v>0</v>
      </c>
      <c r="W112" s="653" t="n">
        <f aca="true">IF(SUM(OFFSET(W111,-W$21+2,0):W111)&gt;0,0,W$41)</f>
        <v>10000</v>
      </c>
      <c r="X112" s="653" t="n">
        <f aca="true">IF(SUM(OFFSET(X111,-X$21+2,0):X111)&gt;0,0,X$41)</f>
        <v>9500</v>
      </c>
      <c r="Y112" s="653" t="n">
        <f aca="true">IF(SUM(OFFSET(Y111,-Y$21+2,0):Y111)&gt;0,0,Y$41)</f>
        <v>9500</v>
      </c>
      <c r="Z112" s="653" t="n">
        <f aca="true">IF(SUM(OFFSET(Z111,-Z$21+2,0):Z111)&gt;0,0,Z$41)</f>
        <v>9000</v>
      </c>
      <c r="AA112" s="653" t="n">
        <f aca="true">IF(SUM(OFFSET(AA111,-AA$21+2,0):AA111)&gt;0,0,AA$41)</f>
        <v>0</v>
      </c>
      <c r="AB112" s="653" t="n">
        <f aca="true">IF(SUM(OFFSET(AB111,-AB$21+2,0):AB111)&gt;0,0,AB$41)</f>
        <v>10500</v>
      </c>
      <c r="AC112" s="653" t="n">
        <f aca="true">IF(SUM(OFFSET(AC111,-AC$21+2,0):AC111)&gt;0,0,AC$41)</f>
        <v>17000</v>
      </c>
      <c r="AD112" s="653" t="n">
        <f aca="true">IF(SUM(OFFSET(AD111,-AD$21+2,0):AD111)&gt;0,0,AD$41)</f>
        <v>6000</v>
      </c>
      <c r="AE112" s="653" t="n">
        <f aca="true">IF(SUM(OFFSET(AE111,-AE$21+2,0):AE111)&gt;0,0,AE$41)</f>
        <v>12500</v>
      </c>
      <c r="AF112" s="653" t="n">
        <f aca="true">IF(SUM(OFFSET(AF111,-AF$21+2,0):AF111)&gt;0,0,AF$41)</f>
        <v>18000</v>
      </c>
      <c r="AG112" s="653" t="n">
        <f aca="true">IF(SUM(OFFSET(AG111,-AG$21+2,0):AG111)&gt;0,0,AG$41)</f>
        <v>22500</v>
      </c>
      <c r="AH112" s="653" t="n">
        <f aca="true">IF(SUM(OFFSET(AH111,-AH$21+2,0):AH111)&gt;0,0,AH$41)</f>
        <v>28000</v>
      </c>
      <c r="AI112" s="653" t="n">
        <f aca="true">IF(SUM(OFFSET(AI111,-AI$21+2,0):AI111)&gt;0,0,AI$41)</f>
        <v>0</v>
      </c>
      <c r="AJ112" s="653" t="n">
        <f aca="true">IF(SUM(OFFSET(AJ111,-AJ$21+2,0):AJ111)&gt;0,0,AJ$41)</f>
        <v>23500</v>
      </c>
      <c r="AK112" s="653" t="n">
        <f aca="true">IF(SUM(OFFSET(AK111,-AK$21+2,0):AK111)&gt;0,0,AK$41)</f>
        <v>12500</v>
      </c>
      <c r="AL112" s="653" t="n">
        <f aca="true">IF(SUM(OFFSET(AL111,-AL$21+2,0):AL111)&gt;0,0,AL$41)</f>
        <v>0</v>
      </c>
      <c r="AM112" s="653" t="n">
        <f aca="true">IF(SUM(OFFSET(AM111,-AM$21+2,0):AM111)&gt;0,0,AM$41)</f>
        <v>0</v>
      </c>
      <c r="AN112" s="653" t="n">
        <f aca="true">IF(SUM(OFFSET(AN111,-AN$21+2,0):AN111)&gt;0,0,AN$41)</f>
        <v>0</v>
      </c>
    </row>
    <row r="113" customFormat="false" ht="15" hidden="false" customHeight="false" outlineLevel="0" collapsed="false">
      <c r="A113" s="2"/>
      <c r="B113" s="4"/>
      <c r="C113" s="647" t="n">
        <v>22</v>
      </c>
      <c r="D113" s="637"/>
      <c r="E113" s="620"/>
      <c r="F113" s="648" t="n">
        <f aca="true">IF(SUM(OFFSET(F112,-$F$21+2,0):F112)&gt;0,0,IF(F$21-F$20+1-$C113&lt;0,F$41,0))</f>
        <v>0</v>
      </c>
      <c r="G113" s="648" t="n">
        <f aca="true">IF(SUM(OFFSET(G112,-$F$21+2,0):G112)&gt;0,0,IF(G$21-G$20+1-$C113&lt;0,G$41,0))</f>
        <v>0</v>
      </c>
      <c r="H113" s="648" t="n">
        <f aca="true">IF(SUM(OFFSET(H112,-$F$21+2,0):H112)&gt;0,0,IF(H$21-H$20+1-$C113&lt;0,H$41,0))</f>
        <v>0</v>
      </c>
      <c r="I113" s="648" t="n">
        <f aca="true">IF(SUM(OFFSET(I112,-$F$21+2,0):I112)&gt;0,0,IF(I$21-I$20+1-$C113&lt;0,I$41,0))</f>
        <v>0</v>
      </c>
      <c r="J113" s="639"/>
      <c r="K113" s="649" t="n">
        <f aca="false">SUM(F113:I113)</f>
        <v>0</v>
      </c>
      <c r="L113" s="639"/>
      <c r="M113" s="639"/>
      <c r="N113" s="650" t="n">
        <f aca="true">IF(N$8='(Betriebsstoff- &amp; Anlagendaten)'!$B$157,F113,IF(SUM(OFFSET(N112,-N$21+2,0):N112)&gt;0,0,N$41))</f>
        <v>0</v>
      </c>
      <c r="O113" s="650" t="n">
        <f aca="true">IF(O$8='(Betriebsstoff- &amp; Anlagendaten)'!$B$157,G113,IF(SUM(OFFSET(O112,-O$21+2,0):O112)&gt;0,0,O$41))</f>
        <v>0</v>
      </c>
      <c r="P113" s="650" t="n">
        <f aca="true">IF(P$8='(Betriebsstoff- &amp; Anlagendaten)'!$B$157,H113,IF(SUM(OFFSET(P112,-P$21+2,0):P112)&gt;0,0,P$41))</f>
        <v>0</v>
      </c>
      <c r="Q113" s="650" t="n">
        <f aca="true">IF(Q$8='(Betriebsstoff- &amp; Anlagendaten)'!$B$157,I113,IF(SUM(OFFSET(Q112,-Q$21+2,0):Q112)&gt;0,0,Q$41))</f>
        <v>0</v>
      </c>
      <c r="R113" s="643"/>
      <c r="S113" s="651" t="n">
        <f aca="false">SUM(N113:Q113)</f>
        <v>0</v>
      </c>
      <c r="T113" s="643"/>
      <c r="U113" s="652" t="n">
        <v>0</v>
      </c>
      <c r="V113" s="653" t="n">
        <f aca="true">IF(SUM(OFFSET(V112,-V$21+2,0):V112)&gt;0,0,V$41)</f>
        <v>0</v>
      </c>
      <c r="W113" s="653" t="n">
        <f aca="true">IF(SUM(OFFSET(W112,-W$21+2,0):W112)&gt;0,0,W$41)</f>
        <v>0</v>
      </c>
      <c r="X113" s="653" t="n">
        <f aca="true">IF(SUM(OFFSET(X112,-X$21+2,0):X112)&gt;0,0,X$41)</f>
        <v>0</v>
      </c>
      <c r="Y113" s="653" t="n">
        <f aca="true">IF(SUM(OFFSET(Y112,-Y$21+2,0):Y112)&gt;0,0,Y$41)</f>
        <v>0</v>
      </c>
      <c r="Z113" s="653" t="n">
        <f aca="true">IF(SUM(OFFSET(Z112,-Z$21+2,0):Z112)&gt;0,0,Z$41)</f>
        <v>0</v>
      </c>
      <c r="AA113" s="653" t="n">
        <f aca="true">IF(SUM(OFFSET(AA112,-AA$21+2,0):AA112)&gt;0,0,AA$41)</f>
        <v>0</v>
      </c>
      <c r="AB113" s="653" t="n">
        <f aca="true">IF(SUM(OFFSET(AB112,-AB$21+2,0):AB112)&gt;0,0,AB$41)</f>
        <v>0</v>
      </c>
      <c r="AC113" s="653" t="n">
        <f aca="true">IF(SUM(OFFSET(AC112,-AC$21+2,0):AC112)&gt;0,0,AC$41)</f>
        <v>0</v>
      </c>
      <c r="AD113" s="653" t="n">
        <f aca="true">IF(SUM(OFFSET(AD112,-AD$21+2,0):AD112)&gt;0,0,AD$41)</f>
        <v>0</v>
      </c>
      <c r="AE113" s="653" t="n">
        <f aca="true">IF(SUM(OFFSET(AE112,-AE$21+2,0):AE112)&gt;0,0,AE$41)</f>
        <v>0</v>
      </c>
      <c r="AF113" s="653" t="n">
        <f aca="true">IF(SUM(OFFSET(AF112,-AF$21+2,0):AF112)&gt;0,0,AF$41)</f>
        <v>0</v>
      </c>
      <c r="AG113" s="653" t="n">
        <f aca="true">IF(SUM(OFFSET(AG112,-AG$21+2,0):AG112)&gt;0,0,AG$41)</f>
        <v>0</v>
      </c>
      <c r="AH113" s="653" t="n">
        <f aca="true">IF(SUM(OFFSET(AH112,-AH$21+2,0):AH112)&gt;0,0,AH$41)</f>
        <v>0</v>
      </c>
      <c r="AI113" s="653" t="n">
        <f aca="true">IF(SUM(OFFSET(AI112,-AI$21+2,0):AI112)&gt;0,0,AI$41)</f>
        <v>0</v>
      </c>
      <c r="AJ113" s="653" t="n">
        <f aca="true">IF(SUM(OFFSET(AJ112,-AJ$21+2,0):AJ112)&gt;0,0,AJ$41)</f>
        <v>0</v>
      </c>
      <c r="AK113" s="653" t="n">
        <f aca="true">IF(SUM(OFFSET(AK112,-AK$21+2,0):AK112)&gt;0,0,AK$41)</f>
        <v>0</v>
      </c>
      <c r="AL113" s="653" t="n">
        <f aca="true">IF(SUM(OFFSET(AL112,-AL$21+2,0):AL112)&gt;0,0,AL$41)</f>
        <v>0</v>
      </c>
      <c r="AM113" s="653" t="n">
        <f aca="true">IF(SUM(OFFSET(AM112,-AM$21+2,0):AM112)&gt;0,0,AM$41)</f>
        <v>0</v>
      </c>
      <c r="AN113" s="653" t="n">
        <f aca="true">IF(SUM(OFFSET(AN112,-AN$21+2,0):AN112)&gt;0,0,AN$41)</f>
        <v>0</v>
      </c>
    </row>
    <row r="114" customFormat="false" ht="15" hidden="false" customHeight="false" outlineLevel="0" collapsed="false">
      <c r="A114" s="2"/>
      <c r="B114" s="4"/>
      <c r="C114" s="647" t="n">
        <v>23</v>
      </c>
      <c r="D114" s="637"/>
      <c r="E114" s="620"/>
      <c r="F114" s="648" t="n">
        <f aca="true">IF(SUM(OFFSET(F113,-$F$21+2,0):F113)&gt;0,0,IF(F$21-F$20+1-$C114&lt;0,F$41,0))</f>
        <v>0</v>
      </c>
      <c r="G114" s="648" t="n">
        <f aca="true">IF(SUM(OFFSET(G113,-$F$21+2,0):G113)&gt;0,0,IF(G$21-G$20+1-$C114&lt;0,G$41,0))</f>
        <v>0</v>
      </c>
      <c r="H114" s="648" t="n">
        <f aca="true">IF(SUM(OFFSET(H113,-$F$21+2,0):H113)&gt;0,0,IF(H$21-H$20+1-$C114&lt;0,H$41,0))</f>
        <v>0</v>
      </c>
      <c r="I114" s="648" t="n">
        <f aca="true">IF(SUM(OFFSET(I113,-$F$21+2,0):I113)&gt;0,0,IF(I$21-I$20+1-$C114&lt;0,I$41,0))</f>
        <v>0</v>
      </c>
      <c r="J114" s="639"/>
      <c r="K114" s="649" t="n">
        <f aca="false">SUM(F114:I114)</f>
        <v>0</v>
      </c>
      <c r="L114" s="639"/>
      <c r="M114" s="639"/>
      <c r="N114" s="650" t="n">
        <f aca="true">IF(N$8='(Betriebsstoff- &amp; Anlagendaten)'!$B$157,F114,IF(SUM(OFFSET(N113,-N$21+2,0):N113)&gt;0,0,N$41))</f>
        <v>0</v>
      </c>
      <c r="O114" s="650" t="n">
        <f aca="true">IF(O$8='(Betriebsstoff- &amp; Anlagendaten)'!$B$157,G114,IF(SUM(OFFSET(O113,-O$21+2,0):O113)&gt;0,0,O$41))</f>
        <v>0</v>
      </c>
      <c r="P114" s="650" t="n">
        <f aca="true">IF(P$8='(Betriebsstoff- &amp; Anlagendaten)'!$B$157,H114,IF(SUM(OFFSET(P113,-P$21+2,0):P113)&gt;0,0,P$41))</f>
        <v>0</v>
      </c>
      <c r="Q114" s="650" t="n">
        <f aca="true">IF(Q$8='(Betriebsstoff- &amp; Anlagendaten)'!$B$157,I114,IF(SUM(OFFSET(Q113,-Q$21+2,0):Q113)&gt;0,0,Q$41))</f>
        <v>0</v>
      </c>
      <c r="R114" s="643"/>
      <c r="S114" s="651" t="n">
        <f aca="false">SUM(N114:Q114)</f>
        <v>0</v>
      </c>
      <c r="T114" s="643"/>
      <c r="U114" s="652" t="n">
        <v>0</v>
      </c>
      <c r="V114" s="653" t="n">
        <f aca="true">IF(SUM(OFFSET(V113,-V$21+2,0):V113)&gt;0,0,V$41)</f>
        <v>0</v>
      </c>
      <c r="W114" s="653" t="n">
        <f aca="true">IF(SUM(OFFSET(W113,-W$21+2,0):W113)&gt;0,0,W$41)</f>
        <v>0</v>
      </c>
      <c r="X114" s="653" t="n">
        <f aca="true">IF(SUM(OFFSET(X113,-X$21+2,0):X113)&gt;0,0,X$41)</f>
        <v>0</v>
      </c>
      <c r="Y114" s="653" t="n">
        <f aca="true">IF(SUM(OFFSET(Y113,-Y$21+2,0):Y113)&gt;0,0,Y$41)</f>
        <v>0</v>
      </c>
      <c r="Z114" s="653" t="n">
        <f aca="true">IF(SUM(OFFSET(Z113,-Z$21+2,0):Z113)&gt;0,0,Z$41)</f>
        <v>0</v>
      </c>
      <c r="AA114" s="653" t="n">
        <f aca="true">IF(SUM(OFFSET(AA113,-AA$21+2,0):AA113)&gt;0,0,AA$41)</f>
        <v>0</v>
      </c>
      <c r="AB114" s="653" t="n">
        <f aca="true">IF(SUM(OFFSET(AB113,-AB$21+2,0):AB113)&gt;0,0,AB$41)</f>
        <v>0</v>
      </c>
      <c r="AC114" s="653" t="n">
        <f aca="true">IF(SUM(OFFSET(AC113,-AC$21+2,0):AC113)&gt;0,0,AC$41)</f>
        <v>0</v>
      </c>
      <c r="AD114" s="653" t="n">
        <f aca="true">IF(SUM(OFFSET(AD113,-AD$21+2,0):AD113)&gt;0,0,AD$41)</f>
        <v>0</v>
      </c>
      <c r="AE114" s="653" t="n">
        <f aca="true">IF(SUM(OFFSET(AE113,-AE$21+2,0):AE113)&gt;0,0,AE$41)</f>
        <v>0</v>
      </c>
      <c r="AF114" s="653" t="n">
        <f aca="true">IF(SUM(OFFSET(AF113,-AF$21+2,0):AF113)&gt;0,0,AF$41)</f>
        <v>0</v>
      </c>
      <c r="AG114" s="653" t="n">
        <f aca="true">IF(SUM(OFFSET(AG113,-AG$21+2,0):AG113)&gt;0,0,AG$41)</f>
        <v>0</v>
      </c>
      <c r="AH114" s="653" t="n">
        <f aca="true">IF(SUM(OFFSET(AH113,-AH$21+2,0):AH113)&gt;0,0,AH$41)</f>
        <v>0</v>
      </c>
      <c r="AI114" s="653" t="n">
        <f aca="true">IF(SUM(OFFSET(AI113,-AI$21+2,0):AI113)&gt;0,0,AI$41)</f>
        <v>0</v>
      </c>
      <c r="AJ114" s="653" t="n">
        <f aca="true">IF(SUM(OFFSET(AJ113,-AJ$21+2,0):AJ113)&gt;0,0,AJ$41)</f>
        <v>0</v>
      </c>
      <c r="AK114" s="653" t="n">
        <f aca="true">IF(SUM(OFFSET(AK113,-AK$21+2,0):AK113)&gt;0,0,AK$41)</f>
        <v>0</v>
      </c>
      <c r="AL114" s="653" t="n">
        <f aca="true">IF(SUM(OFFSET(AL113,-AL$21+2,0):AL113)&gt;0,0,AL$41)</f>
        <v>0</v>
      </c>
      <c r="AM114" s="653" t="n">
        <f aca="true">IF(SUM(OFFSET(AM113,-AM$21+2,0):AM113)&gt;0,0,AM$41)</f>
        <v>0</v>
      </c>
      <c r="AN114" s="653" t="n">
        <f aca="true">IF(SUM(OFFSET(AN113,-AN$21+2,0):AN113)&gt;0,0,AN$41)</f>
        <v>0</v>
      </c>
    </row>
    <row r="115" customFormat="false" ht="15" hidden="false" customHeight="false" outlineLevel="0" collapsed="false">
      <c r="A115" s="2"/>
      <c r="B115" s="4"/>
      <c r="C115" s="647" t="n">
        <v>24</v>
      </c>
      <c r="D115" s="637"/>
      <c r="E115" s="620"/>
      <c r="F115" s="648" t="n">
        <f aca="true">IF(SUM(OFFSET(F114,-$F$21+2,0):F114)&gt;0,0,IF(F$21-F$20+1-$C115&lt;0,F$41,0))</f>
        <v>0</v>
      </c>
      <c r="G115" s="648" t="n">
        <f aca="true">IF(SUM(OFFSET(G114,-$F$21+2,0):G114)&gt;0,0,IF(G$21-G$20+1-$C115&lt;0,G$41,0))</f>
        <v>0</v>
      </c>
      <c r="H115" s="648" t="n">
        <f aca="true">IF(SUM(OFFSET(H114,-$F$21+2,0):H114)&gt;0,0,IF(H$21-H$20+1-$C115&lt;0,H$41,0))</f>
        <v>0</v>
      </c>
      <c r="I115" s="648" t="n">
        <f aca="true">IF(SUM(OFFSET(I114,-$F$21+2,0):I114)&gt;0,0,IF(I$21-I$20+1-$C115&lt;0,I$41,0))</f>
        <v>0</v>
      </c>
      <c r="J115" s="639"/>
      <c r="K115" s="649" t="n">
        <f aca="false">SUM(F115:I115)</f>
        <v>0</v>
      </c>
      <c r="L115" s="639"/>
      <c r="M115" s="639"/>
      <c r="N115" s="650" t="n">
        <f aca="true">IF(N$8='(Betriebsstoff- &amp; Anlagendaten)'!$B$157,F115,IF(SUM(OFFSET(N114,-N$21+2,0):N114)&gt;0,0,N$41))</f>
        <v>0</v>
      </c>
      <c r="O115" s="650" t="n">
        <f aca="true">IF(O$8='(Betriebsstoff- &amp; Anlagendaten)'!$B$157,G115,IF(SUM(OFFSET(O114,-O$21+2,0):O114)&gt;0,0,O$41))</f>
        <v>0</v>
      </c>
      <c r="P115" s="650" t="n">
        <f aca="true">IF(P$8='(Betriebsstoff- &amp; Anlagendaten)'!$B$157,H115,IF(SUM(OFFSET(P114,-P$21+2,0):P114)&gt;0,0,P$41))</f>
        <v>0</v>
      </c>
      <c r="Q115" s="650" t="n">
        <f aca="true">IF(Q$8='(Betriebsstoff- &amp; Anlagendaten)'!$B$157,I115,IF(SUM(OFFSET(Q114,-Q$21+2,0):Q114)&gt;0,0,Q$41))</f>
        <v>0</v>
      </c>
      <c r="R115" s="643"/>
      <c r="S115" s="651" t="n">
        <f aca="false">SUM(N115:Q115)</f>
        <v>0</v>
      </c>
      <c r="T115" s="643"/>
      <c r="U115" s="652" t="n">
        <v>0</v>
      </c>
      <c r="V115" s="653" t="n">
        <f aca="true">IF(SUM(OFFSET(V114,-V$21+2,0):V114)&gt;0,0,V$41)</f>
        <v>0</v>
      </c>
      <c r="W115" s="653" t="n">
        <f aca="true">IF(SUM(OFFSET(W114,-W$21+2,0):W114)&gt;0,0,W$41)</f>
        <v>0</v>
      </c>
      <c r="X115" s="653" t="n">
        <f aca="true">IF(SUM(OFFSET(X114,-X$21+2,0):X114)&gt;0,0,X$41)</f>
        <v>0</v>
      </c>
      <c r="Y115" s="653" t="n">
        <f aca="true">IF(SUM(OFFSET(Y114,-Y$21+2,0):Y114)&gt;0,0,Y$41)</f>
        <v>0</v>
      </c>
      <c r="Z115" s="653" t="n">
        <f aca="true">IF(SUM(OFFSET(Z114,-Z$21+2,0):Z114)&gt;0,0,Z$41)</f>
        <v>0</v>
      </c>
      <c r="AA115" s="653" t="n">
        <f aca="true">IF(SUM(OFFSET(AA114,-AA$21+2,0):AA114)&gt;0,0,AA$41)</f>
        <v>0</v>
      </c>
      <c r="AB115" s="653" t="n">
        <f aca="true">IF(SUM(OFFSET(AB114,-AB$21+2,0):AB114)&gt;0,0,AB$41)</f>
        <v>0</v>
      </c>
      <c r="AC115" s="653" t="n">
        <f aca="true">IF(SUM(OFFSET(AC114,-AC$21+2,0):AC114)&gt;0,0,AC$41)</f>
        <v>0</v>
      </c>
      <c r="AD115" s="653" t="n">
        <f aca="true">IF(SUM(OFFSET(AD114,-AD$21+2,0):AD114)&gt;0,0,AD$41)</f>
        <v>0</v>
      </c>
      <c r="AE115" s="653" t="n">
        <f aca="true">IF(SUM(OFFSET(AE114,-AE$21+2,0):AE114)&gt;0,0,AE$41)</f>
        <v>0</v>
      </c>
      <c r="AF115" s="653" t="n">
        <f aca="true">IF(SUM(OFFSET(AF114,-AF$21+2,0):AF114)&gt;0,0,AF$41)</f>
        <v>0</v>
      </c>
      <c r="AG115" s="653" t="n">
        <f aca="true">IF(SUM(OFFSET(AG114,-AG$21+2,0):AG114)&gt;0,0,AG$41)</f>
        <v>0</v>
      </c>
      <c r="AH115" s="653" t="n">
        <f aca="true">IF(SUM(OFFSET(AH114,-AH$21+2,0):AH114)&gt;0,0,AH$41)</f>
        <v>0</v>
      </c>
      <c r="AI115" s="653" t="n">
        <f aca="true">IF(SUM(OFFSET(AI114,-AI$21+2,0):AI114)&gt;0,0,AI$41)</f>
        <v>0</v>
      </c>
      <c r="AJ115" s="653" t="n">
        <f aca="true">IF(SUM(OFFSET(AJ114,-AJ$21+2,0):AJ114)&gt;0,0,AJ$41)</f>
        <v>0</v>
      </c>
      <c r="AK115" s="653" t="n">
        <f aca="true">IF(SUM(OFFSET(AK114,-AK$21+2,0):AK114)&gt;0,0,AK$41)</f>
        <v>0</v>
      </c>
      <c r="AL115" s="653" t="n">
        <f aca="true">IF(SUM(OFFSET(AL114,-AL$21+2,0):AL114)&gt;0,0,AL$41)</f>
        <v>0</v>
      </c>
      <c r="AM115" s="653" t="n">
        <f aca="true">IF(SUM(OFFSET(AM114,-AM$21+2,0):AM114)&gt;0,0,AM$41)</f>
        <v>0</v>
      </c>
      <c r="AN115" s="653" t="n">
        <f aca="true">IF(SUM(OFFSET(AN114,-AN$21+2,0):AN114)&gt;0,0,AN$41)</f>
        <v>0</v>
      </c>
    </row>
    <row r="116" customFormat="false" ht="15" hidden="false" customHeight="false" outlineLevel="0" collapsed="false">
      <c r="A116" s="2"/>
      <c r="B116" s="4"/>
      <c r="C116" s="647" t="n">
        <v>25</v>
      </c>
      <c r="D116" s="637"/>
      <c r="E116" s="620"/>
      <c r="F116" s="648" t="n">
        <f aca="true">IF(SUM(OFFSET(F115,-$F$21+2,0):F115)&gt;0,0,IF(F$21-F$20+1-$C116&lt;0,F$41,0))</f>
        <v>0</v>
      </c>
      <c r="G116" s="648" t="n">
        <f aca="true">IF(SUM(OFFSET(G115,-$F$21+2,0):G115)&gt;0,0,IF(G$21-G$20+1-$C116&lt;0,G$41,0))</f>
        <v>0</v>
      </c>
      <c r="H116" s="648" t="n">
        <f aca="true">IF(SUM(OFFSET(H115,-$F$21+2,0):H115)&gt;0,0,IF(H$21-H$20+1-$C116&lt;0,H$41,0))</f>
        <v>0</v>
      </c>
      <c r="I116" s="648" t="n">
        <f aca="true">IF(SUM(OFFSET(I115,-$F$21+2,0):I115)&gt;0,0,IF(I$21-I$20+1-$C116&lt;0,I$41,0))</f>
        <v>0</v>
      </c>
      <c r="J116" s="639"/>
      <c r="K116" s="649" t="n">
        <f aca="false">SUM(F116:I116)</f>
        <v>0</v>
      </c>
      <c r="L116" s="639"/>
      <c r="M116" s="639"/>
      <c r="N116" s="650" t="n">
        <f aca="true">IF(N$8='(Betriebsstoff- &amp; Anlagendaten)'!$B$157,F116,IF(SUM(OFFSET(N115,-N$21+2,0):N115)&gt;0,0,N$41))</f>
        <v>0</v>
      </c>
      <c r="O116" s="650" t="n">
        <f aca="true">IF(O$8='(Betriebsstoff- &amp; Anlagendaten)'!$B$157,G116,IF(SUM(OFFSET(O115,-O$21+2,0):O115)&gt;0,0,O$41))</f>
        <v>0</v>
      </c>
      <c r="P116" s="650" t="n">
        <f aca="true">IF(P$8='(Betriebsstoff- &amp; Anlagendaten)'!$B$157,H116,IF(SUM(OFFSET(P115,-P$21+2,0):P115)&gt;0,0,P$41))</f>
        <v>0</v>
      </c>
      <c r="Q116" s="650" t="n">
        <f aca="true">IF(Q$8='(Betriebsstoff- &amp; Anlagendaten)'!$B$157,I116,IF(SUM(OFFSET(Q115,-Q$21+2,0):Q115)&gt;0,0,Q$41))</f>
        <v>0</v>
      </c>
      <c r="R116" s="643"/>
      <c r="S116" s="651" t="n">
        <f aca="false">SUM(N116:Q116)</f>
        <v>0</v>
      </c>
      <c r="T116" s="643"/>
      <c r="U116" s="652" t="n">
        <v>0</v>
      </c>
      <c r="V116" s="653" t="n">
        <f aca="true">IF(SUM(OFFSET(V115,-V$21+2,0):V115)&gt;0,0,V$41)</f>
        <v>0</v>
      </c>
      <c r="W116" s="653" t="n">
        <f aca="true">IF(SUM(OFFSET(W115,-W$21+2,0):W115)&gt;0,0,W$41)</f>
        <v>0</v>
      </c>
      <c r="X116" s="653" t="n">
        <f aca="true">IF(SUM(OFFSET(X115,-X$21+2,0):X115)&gt;0,0,X$41)</f>
        <v>0</v>
      </c>
      <c r="Y116" s="653" t="n">
        <f aca="true">IF(SUM(OFFSET(Y115,-Y$21+2,0):Y115)&gt;0,0,Y$41)</f>
        <v>0</v>
      </c>
      <c r="Z116" s="653" t="n">
        <f aca="true">IF(SUM(OFFSET(Z115,-Z$21+2,0):Z115)&gt;0,0,Z$41)</f>
        <v>0</v>
      </c>
      <c r="AA116" s="653" t="n">
        <f aca="true">IF(SUM(OFFSET(AA115,-AA$21+2,0):AA115)&gt;0,0,AA$41)</f>
        <v>0</v>
      </c>
      <c r="AB116" s="653" t="n">
        <f aca="true">IF(SUM(OFFSET(AB115,-AB$21+2,0):AB115)&gt;0,0,AB$41)</f>
        <v>0</v>
      </c>
      <c r="AC116" s="653" t="n">
        <f aca="true">IF(SUM(OFFSET(AC115,-AC$21+2,0):AC115)&gt;0,0,AC$41)</f>
        <v>0</v>
      </c>
      <c r="AD116" s="653" t="n">
        <f aca="true">IF(SUM(OFFSET(AD115,-AD$21+2,0):AD115)&gt;0,0,AD$41)</f>
        <v>0</v>
      </c>
      <c r="AE116" s="653" t="n">
        <f aca="true">IF(SUM(OFFSET(AE115,-AE$21+2,0):AE115)&gt;0,0,AE$41)</f>
        <v>0</v>
      </c>
      <c r="AF116" s="653" t="n">
        <f aca="true">IF(SUM(OFFSET(AF115,-AF$21+2,0):AF115)&gt;0,0,AF$41)</f>
        <v>0</v>
      </c>
      <c r="AG116" s="653" t="n">
        <f aca="true">IF(SUM(OFFSET(AG115,-AG$21+2,0):AG115)&gt;0,0,AG$41)</f>
        <v>0</v>
      </c>
      <c r="AH116" s="653" t="n">
        <f aca="true">IF(SUM(OFFSET(AH115,-AH$21+2,0):AH115)&gt;0,0,AH$41)</f>
        <v>0</v>
      </c>
      <c r="AI116" s="653" t="n">
        <f aca="true">IF(SUM(OFFSET(AI115,-AI$21+2,0):AI115)&gt;0,0,AI$41)</f>
        <v>0</v>
      </c>
      <c r="AJ116" s="653" t="n">
        <f aca="true">IF(SUM(OFFSET(AJ115,-AJ$21+2,0):AJ115)&gt;0,0,AJ$41)</f>
        <v>0</v>
      </c>
      <c r="AK116" s="653" t="n">
        <f aca="true">IF(SUM(OFFSET(AK115,-AK$21+2,0):AK115)&gt;0,0,AK$41)</f>
        <v>0</v>
      </c>
      <c r="AL116" s="653" t="n">
        <f aca="true">IF(SUM(OFFSET(AL115,-AL$21+2,0):AL115)&gt;0,0,AL$41)</f>
        <v>0</v>
      </c>
      <c r="AM116" s="653" t="n">
        <f aca="true">IF(SUM(OFFSET(AM115,-AM$21+2,0):AM115)&gt;0,0,AM$41)</f>
        <v>0</v>
      </c>
      <c r="AN116" s="653" t="n">
        <f aca="true">IF(SUM(OFFSET(AN115,-AN$21+2,0):AN115)&gt;0,0,AN$41)</f>
        <v>0</v>
      </c>
    </row>
    <row r="117" customFormat="false" ht="15" hidden="false" customHeight="false" outlineLevel="0" collapsed="false">
      <c r="A117" s="2"/>
      <c r="B117" s="4"/>
      <c r="C117" s="647" t="n">
        <v>26</v>
      </c>
      <c r="D117" s="637"/>
      <c r="E117" s="620"/>
      <c r="F117" s="648" t="n">
        <f aca="true">IF(SUM(OFFSET(F116,-$F$21+2,0):F116)&gt;0,0,IF(F$21-F$20+1-$C117&lt;0,F$41,0))</f>
        <v>0</v>
      </c>
      <c r="G117" s="648" t="n">
        <f aca="true">IF(SUM(OFFSET(G116,-$F$21+2,0):G116)&gt;0,0,IF(G$21-G$20+1-$C117&lt;0,G$41,0))</f>
        <v>0</v>
      </c>
      <c r="H117" s="648" t="n">
        <f aca="true">IF(SUM(OFFSET(H116,-$F$21+2,0):H116)&gt;0,0,IF(H$21-H$20+1-$C117&lt;0,H$41,0))</f>
        <v>0</v>
      </c>
      <c r="I117" s="648" t="n">
        <f aca="true">IF(SUM(OFFSET(I116,-$F$21+2,0):I116)&gt;0,0,IF(I$21-I$20+1-$C117&lt;0,I$41,0))</f>
        <v>0</v>
      </c>
      <c r="J117" s="639"/>
      <c r="K117" s="649" t="n">
        <f aca="false">SUM(F117:I117)</f>
        <v>0</v>
      </c>
      <c r="L117" s="639"/>
      <c r="M117" s="639"/>
      <c r="N117" s="650" t="n">
        <f aca="true">IF(N$8='(Betriebsstoff- &amp; Anlagendaten)'!$B$157,F117,IF(SUM(OFFSET(N116,-N$21+2,0):N116)&gt;0,0,N$41))</f>
        <v>0</v>
      </c>
      <c r="O117" s="650" t="n">
        <f aca="true">IF(O$8='(Betriebsstoff- &amp; Anlagendaten)'!$B$157,G117,IF(SUM(OFFSET(O116,-O$21+2,0):O116)&gt;0,0,O$41))</f>
        <v>0</v>
      </c>
      <c r="P117" s="650" t="n">
        <f aca="true">IF(P$8='(Betriebsstoff- &amp; Anlagendaten)'!$B$157,H117,IF(SUM(OFFSET(P116,-P$21+2,0):P116)&gt;0,0,P$41))</f>
        <v>0</v>
      </c>
      <c r="Q117" s="650" t="n">
        <f aca="true">IF(Q$8='(Betriebsstoff- &amp; Anlagendaten)'!$B$157,I117,IF(SUM(OFFSET(Q116,-Q$21+2,0):Q116)&gt;0,0,Q$41))</f>
        <v>0</v>
      </c>
      <c r="R117" s="643"/>
      <c r="S117" s="651" t="n">
        <f aca="false">SUM(N117:Q117)</f>
        <v>0</v>
      </c>
      <c r="T117" s="643"/>
      <c r="U117" s="652" t="n">
        <v>0</v>
      </c>
      <c r="V117" s="653" t="n">
        <f aca="true">IF(SUM(OFFSET(V116,-V$21+2,0):V116)&gt;0,0,V$41)</f>
        <v>0</v>
      </c>
      <c r="W117" s="653" t="n">
        <f aca="true">IF(SUM(OFFSET(W116,-W$21+2,0):W116)&gt;0,0,W$41)</f>
        <v>0</v>
      </c>
      <c r="X117" s="653" t="n">
        <f aca="true">IF(SUM(OFFSET(X116,-X$21+2,0):X116)&gt;0,0,X$41)</f>
        <v>0</v>
      </c>
      <c r="Y117" s="653" t="n">
        <f aca="true">IF(SUM(OFFSET(Y116,-Y$21+2,0):Y116)&gt;0,0,Y$41)</f>
        <v>0</v>
      </c>
      <c r="Z117" s="653" t="n">
        <f aca="true">IF(SUM(OFFSET(Z116,-Z$21+2,0):Z116)&gt;0,0,Z$41)</f>
        <v>0</v>
      </c>
      <c r="AA117" s="653" t="n">
        <f aca="true">IF(SUM(OFFSET(AA116,-AA$21+2,0):AA116)&gt;0,0,AA$41)</f>
        <v>0</v>
      </c>
      <c r="AB117" s="653" t="n">
        <f aca="true">IF(SUM(OFFSET(AB116,-AB$21+2,0):AB116)&gt;0,0,AB$41)</f>
        <v>0</v>
      </c>
      <c r="AC117" s="653" t="n">
        <f aca="true">IF(SUM(OFFSET(AC116,-AC$21+2,0):AC116)&gt;0,0,AC$41)</f>
        <v>0</v>
      </c>
      <c r="AD117" s="653" t="n">
        <f aca="true">IF(SUM(OFFSET(AD116,-AD$21+2,0):AD116)&gt;0,0,AD$41)</f>
        <v>0</v>
      </c>
      <c r="AE117" s="653" t="n">
        <f aca="true">IF(SUM(OFFSET(AE116,-AE$21+2,0):AE116)&gt;0,0,AE$41)</f>
        <v>0</v>
      </c>
      <c r="AF117" s="653" t="n">
        <f aca="true">IF(SUM(OFFSET(AF116,-AF$21+2,0):AF116)&gt;0,0,AF$41)</f>
        <v>0</v>
      </c>
      <c r="AG117" s="653" t="n">
        <f aca="true">IF(SUM(OFFSET(AG116,-AG$21+2,0):AG116)&gt;0,0,AG$41)</f>
        <v>0</v>
      </c>
      <c r="AH117" s="653" t="n">
        <f aca="true">IF(SUM(OFFSET(AH116,-AH$21+2,0):AH116)&gt;0,0,AH$41)</f>
        <v>0</v>
      </c>
      <c r="AI117" s="653" t="n">
        <f aca="true">IF(SUM(OFFSET(AI116,-AI$21+2,0):AI116)&gt;0,0,AI$41)</f>
        <v>0</v>
      </c>
      <c r="AJ117" s="653" t="n">
        <f aca="true">IF(SUM(OFFSET(AJ116,-AJ$21+2,0):AJ116)&gt;0,0,AJ$41)</f>
        <v>0</v>
      </c>
      <c r="AK117" s="653" t="n">
        <f aca="true">IF(SUM(OFFSET(AK116,-AK$21+2,0):AK116)&gt;0,0,AK$41)</f>
        <v>0</v>
      </c>
      <c r="AL117" s="653" t="n">
        <f aca="true">IF(SUM(OFFSET(AL116,-AL$21+2,0):AL116)&gt;0,0,AL$41)</f>
        <v>0</v>
      </c>
      <c r="AM117" s="653" t="n">
        <f aca="true">IF(SUM(OFFSET(AM116,-AM$21+2,0):AM116)&gt;0,0,AM$41)</f>
        <v>0</v>
      </c>
      <c r="AN117" s="653" t="n">
        <f aca="true">IF(SUM(OFFSET(AN116,-AN$21+2,0):AN116)&gt;0,0,AN$41)</f>
        <v>0</v>
      </c>
    </row>
    <row r="118" customFormat="false" ht="15" hidden="false" customHeight="false" outlineLevel="0" collapsed="false">
      <c r="A118" s="2"/>
      <c r="B118" s="4"/>
      <c r="C118" s="647" t="n">
        <v>27</v>
      </c>
      <c r="D118" s="637"/>
      <c r="E118" s="620"/>
      <c r="F118" s="648" t="n">
        <f aca="true">IF(SUM(OFFSET(F117,-$F$21+2,0):F117)&gt;0,0,IF(F$21-F$20+1-$C118&lt;0,F$41,0))</f>
        <v>0</v>
      </c>
      <c r="G118" s="648" t="n">
        <f aca="true">IF(SUM(OFFSET(G117,-$F$21+2,0):G117)&gt;0,0,IF(G$21-G$20+1-$C118&lt;0,G$41,0))</f>
        <v>0</v>
      </c>
      <c r="H118" s="648" t="n">
        <f aca="true">IF(SUM(OFFSET(H117,-$F$21+2,0):H117)&gt;0,0,IF(H$21-H$20+1-$C118&lt;0,H$41,0))</f>
        <v>0</v>
      </c>
      <c r="I118" s="648" t="n">
        <f aca="true">IF(SUM(OFFSET(I117,-$F$21+2,0):I117)&gt;0,0,IF(I$21-I$20+1-$C118&lt;0,I$41,0))</f>
        <v>0</v>
      </c>
      <c r="J118" s="639"/>
      <c r="K118" s="649" t="n">
        <f aca="false">SUM(F118:I118)</f>
        <v>0</v>
      </c>
      <c r="L118" s="639"/>
      <c r="M118" s="639"/>
      <c r="N118" s="650" t="n">
        <f aca="true">IF(N$8='(Betriebsstoff- &amp; Anlagendaten)'!$B$157,F118,IF(SUM(OFFSET(N117,-N$21+2,0):N117)&gt;0,0,N$41))</f>
        <v>0</v>
      </c>
      <c r="O118" s="650" t="n">
        <f aca="true">IF(O$8='(Betriebsstoff- &amp; Anlagendaten)'!$B$157,G118,IF(SUM(OFFSET(O117,-O$21+2,0):O117)&gt;0,0,O$41))</f>
        <v>0</v>
      </c>
      <c r="P118" s="650" t="n">
        <f aca="true">IF(P$8='(Betriebsstoff- &amp; Anlagendaten)'!$B$157,H118,IF(SUM(OFFSET(P117,-P$21+2,0):P117)&gt;0,0,P$41))</f>
        <v>0</v>
      </c>
      <c r="Q118" s="650" t="n">
        <f aca="true">IF(Q$8='(Betriebsstoff- &amp; Anlagendaten)'!$B$157,I118,IF(SUM(OFFSET(Q117,-Q$21+2,0):Q117)&gt;0,0,Q$41))</f>
        <v>0</v>
      </c>
      <c r="R118" s="643"/>
      <c r="S118" s="651" t="n">
        <f aca="false">SUM(N118:Q118)</f>
        <v>0</v>
      </c>
      <c r="T118" s="643"/>
      <c r="U118" s="652" t="n">
        <v>0</v>
      </c>
      <c r="V118" s="653" t="n">
        <f aca="true">IF(SUM(OFFSET(V117,-V$21+2,0):V117)&gt;0,0,V$41)</f>
        <v>0</v>
      </c>
      <c r="W118" s="653" t="n">
        <f aca="true">IF(SUM(OFFSET(W117,-W$21+2,0):W117)&gt;0,0,W$41)</f>
        <v>0</v>
      </c>
      <c r="X118" s="653" t="n">
        <f aca="true">IF(SUM(OFFSET(X117,-X$21+2,0):X117)&gt;0,0,X$41)</f>
        <v>0</v>
      </c>
      <c r="Y118" s="653" t="n">
        <f aca="true">IF(SUM(OFFSET(Y117,-Y$21+2,0):Y117)&gt;0,0,Y$41)</f>
        <v>0</v>
      </c>
      <c r="Z118" s="653" t="n">
        <f aca="true">IF(SUM(OFFSET(Z117,-Z$21+2,0):Z117)&gt;0,0,Z$41)</f>
        <v>0</v>
      </c>
      <c r="AA118" s="653" t="n">
        <f aca="true">IF(SUM(OFFSET(AA117,-AA$21+2,0):AA117)&gt;0,0,AA$41)</f>
        <v>0</v>
      </c>
      <c r="AB118" s="653" t="n">
        <f aca="true">IF(SUM(OFFSET(AB117,-AB$21+2,0):AB117)&gt;0,0,AB$41)</f>
        <v>0</v>
      </c>
      <c r="AC118" s="653" t="n">
        <f aca="true">IF(SUM(OFFSET(AC117,-AC$21+2,0):AC117)&gt;0,0,AC$41)</f>
        <v>0</v>
      </c>
      <c r="AD118" s="653" t="n">
        <f aca="true">IF(SUM(OFFSET(AD117,-AD$21+2,0):AD117)&gt;0,0,AD$41)</f>
        <v>0</v>
      </c>
      <c r="AE118" s="653" t="n">
        <f aca="true">IF(SUM(OFFSET(AE117,-AE$21+2,0):AE117)&gt;0,0,AE$41)</f>
        <v>0</v>
      </c>
      <c r="AF118" s="653" t="n">
        <f aca="true">IF(SUM(OFFSET(AF117,-AF$21+2,0):AF117)&gt;0,0,AF$41)</f>
        <v>0</v>
      </c>
      <c r="AG118" s="653" t="n">
        <f aca="true">IF(SUM(OFFSET(AG117,-AG$21+2,0):AG117)&gt;0,0,AG$41)</f>
        <v>0</v>
      </c>
      <c r="AH118" s="653" t="n">
        <f aca="true">IF(SUM(OFFSET(AH117,-AH$21+2,0):AH117)&gt;0,0,AH$41)</f>
        <v>0</v>
      </c>
      <c r="AI118" s="653" t="n">
        <f aca="true">IF(SUM(OFFSET(AI117,-AI$21+2,0):AI117)&gt;0,0,AI$41)</f>
        <v>0</v>
      </c>
      <c r="AJ118" s="653" t="n">
        <f aca="true">IF(SUM(OFFSET(AJ117,-AJ$21+2,0):AJ117)&gt;0,0,AJ$41)</f>
        <v>0</v>
      </c>
      <c r="AK118" s="653" t="n">
        <f aca="true">IF(SUM(OFFSET(AK117,-AK$21+2,0):AK117)&gt;0,0,AK$41)</f>
        <v>0</v>
      </c>
      <c r="AL118" s="653" t="n">
        <f aca="true">IF(SUM(OFFSET(AL117,-AL$21+2,0):AL117)&gt;0,0,AL$41)</f>
        <v>0</v>
      </c>
      <c r="AM118" s="653" t="n">
        <f aca="true">IF(SUM(OFFSET(AM117,-AM$21+2,0):AM117)&gt;0,0,AM$41)</f>
        <v>0</v>
      </c>
      <c r="AN118" s="653" t="n">
        <f aca="true">IF(SUM(OFFSET(AN117,-AN$21+2,0):AN117)&gt;0,0,AN$41)</f>
        <v>0</v>
      </c>
    </row>
    <row r="119" customFormat="false" ht="15" hidden="false" customHeight="false" outlineLevel="0" collapsed="false">
      <c r="A119" s="2"/>
      <c r="B119" s="4"/>
      <c r="C119" s="647" t="n">
        <v>28</v>
      </c>
      <c r="D119" s="637"/>
      <c r="E119" s="620"/>
      <c r="F119" s="648" t="n">
        <f aca="true">IF(SUM(OFFSET(F118,-$F$21+2,0):F118)&gt;0,0,IF(F$21-F$20+1-$C119&lt;0,F$41,0))</f>
        <v>0</v>
      </c>
      <c r="G119" s="648" t="n">
        <f aca="true">IF(SUM(OFFSET(G118,-$F$21+2,0):G118)&gt;0,0,IF(G$21-G$20+1-$C119&lt;0,G$41,0))</f>
        <v>0</v>
      </c>
      <c r="H119" s="648" t="n">
        <f aca="true">IF(SUM(OFFSET(H118,-$F$21+2,0):H118)&gt;0,0,IF(H$21-H$20+1-$C119&lt;0,H$41,0))</f>
        <v>0</v>
      </c>
      <c r="I119" s="648" t="n">
        <f aca="true">IF(SUM(OFFSET(I118,-$F$21+2,0):I118)&gt;0,0,IF(I$21-I$20+1-$C119&lt;0,I$41,0))</f>
        <v>0</v>
      </c>
      <c r="J119" s="639"/>
      <c r="K119" s="649" t="n">
        <f aca="false">SUM(F119:I119)</f>
        <v>0</v>
      </c>
      <c r="L119" s="639"/>
      <c r="M119" s="639"/>
      <c r="N119" s="650" t="n">
        <f aca="true">IF(N$8='(Betriebsstoff- &amp; Anlagendaten)'!$B$157,F119,IF(SUM(OFFSET(N118,-N$21+2,0):N118)&gt;0,0,N$41))</f>
        <v>0</v>
      </c>
      <c r="O119" s="650" t="n">
        <f aca="true">IF(O$8='(Betriebsstoff- &amp; Anlagendaten)'!$B$157,G119,IF(SUM(OFFSET(O118,-O$21+2,0):O118)&gt;0,0,O$41))</f>
        <v>0</v>
      </c>
      <c r="P119" s="650" t="n">
        <f aca="true">IF(P$8='(Betriebsstoff- &amp; Anlagendaten)'!$B$157,H119,IF(SUM(OFFSET(P118,-P$21+2,0):P118)&gt;0,0,P$41))</f>
        <v>0</v>
      </c>
      <c r="Q119" s="650" t="n">
        <f aca="true">IF(Q$8='(Betriebsstoff- &amp; Anlagendaten)'!$B$157,I119,IF(SUM(OFFSET(Q118,-Q$21+2,0):Q118)&gt;0,0,Q$41))</f>
        <v>0</v>
      </c>
      <c r="R119" s="643"/>
      <c r="S119" s="651" t="n">
        <f aca="false">SUM(N119:Q119)</f>
        <v>0</v>
      </c>
      <c r="T119" s="643"/>
      <c r="U119" s="652" t="n">
        <v>0</v>
      </c>
      <c r="V119" s="653" t="n">
        <f aca="true">IF(SUM(OFFSET(V118,-V$21+2,0):V118)&gt;0,0,V$41)</f>
        <v>0</v>
      </c>
      <c r="W119" s="653" t="n">
        <f aca="true">IF(SUM(OFFSET(W118,-W$21+2,0):W118)&gt;0,0,W$41)</f>
        <v>0</v>
      </c>
      <c r="X119" s="653" t="n">
        <f aca="true">IF(SUM(OFFSET(X118,-X$21+2,0):X118)&gt;0,0,X$41)</f>
        <v>0</v>
      </c>
      <c r="Y119" s="653" t="n">
        <f aca="true">IF(SUM(OFFSET(Y118,-Y$21+2,0):Y118)&gt;0,0,Y$41)</f>
        <v>0</v>
      </c>
      <c r="Z119" s="653" t="n">
        <f aca="true">IF(SUM(OFFSET(Z118,-Z$21+2,0):Z118)&gt;0,0,Z$41)</f>
        <v>0</v>
      </c>
      <c r="AA119" s="653" t="n">
        <f aca="true">IF(SUM(OFFSET(AA118,-AA$21+2,0):AA118)&gt;0,0,AA$41)</f>
        <v>0</v>
      </c>
      <c r="AB119" s="653" t="n">
        <f aca="true">IF(SUM(OFFSET(AB118,-AB$21+2,0):AB118)&gt;0,0,AB$41)</f>
        <v>0</v>
      </c>
      <c r="AC119" s="653" t="n">
        <f aca="true">IF(SUM(OFFSET(AC118,-AC$21+2,0):AC118)&gt;0,0,AC$41)</f>
        <v>0</v>
      </c>
      <c r="AD119" s="653" t="n">
        <f aca="true">IF(SUM(OFFSET(AD118,-AD$21+2,0):AD118)&gt;0,0,AD$41)</f>
        <v>0</v>
      </c>
      <c r="AE119" s="653" t="n">
        <f aca="true">IF(SUM(OFFSET(AE118,-AE$21+2,0):AE118)&gt;0,0,AE$41)</f>
        <v>0</v>
      </c>
      <c r="AF119" s="653" t="n">
        <f aca="true">IF(SUM(OFFSET(AF118,-AF$21+2,0):AF118)&gt;0,0,AF$41)</f>
        <v>0</v>
      </c>
      <c r="AG119" s="653" t="n">
        <f aca="true">IF(SUM(OFFSET(AG118,-AG$21+2,0):AG118)&gt;0,0,AG$41)</f>
        <v>0</v>
      </c>
      <c r="AH119" s="653" t="n">
        <f aca="true">IF(SUM(OFFSET(AH118,-AH$21+2,0):AH118)&gt;0,0,AH$41)</f>
        <v>0</v>
      </c>
      <c r="AI119" s="653" t="n">
        <f aca="true">IF(SUM(OFFSET(AI118,-AI$21+2,0):AI118)&gt;0,0,AI$41)</f>
        <v>0</v>
      </c>
      <c r="AJ119" s="653" t="n">
        <f aca="true">IF(SUM(OFFSET(AJ118,-AJ$21+2,0):AJ118)&gt;0,0,AJ$41)</f>
        <v>0</v>
      </c>
      <c r="AK119" s="653" t="n">
        <f aca="true">IF(SUM(OFFSET(AK118,-AK$21+2,0):AK118)&gt;0,0,AK$41)</f>
        <v>0</v>
      </c>
      <c r="AL119" s="653" t="n">
        <f aca="true">IF(SUM(OFFSET(AL118,-AL$21+2,0):AL118)&gt;0,0,AL$41)</f>
        <v>0</v>
      </c>
      <c r="AM119" s="653" t="n">
        <f aca="true">IF(SUM(OFFSET(AM118,-AM$21+2,0):AM118)&gt;0,0,AM$41)</f>
        <v>0</v>
      </c>
      <c r="AN119" s="653" t="n">
        <f aca="true">IF(SUM(OFFSET(AN118,-AN$21+2,0):AN118)&gt;0,0,AN$41)</f>
        <v>0</v>
      </c>
    </row>
    <row r="120" customFormat="false" ht="15" hidden="false" customHeight="false" outlineLevel="0" collapsed="false">
      <c r="A120" s="2"/>
      <c r="B120" s="4"/>
      <c r="C120" s="647" t="n">
        <v>29</v>
      </c>
      <c r="D120" s="637"/>
      <c r="E120" s="620"/>
      <c r="F120" s="648" t="n">
        <f aca="true">IF(SUM(OFFSET(F119,-$F$21+2,0):F119)&gt;0,0,IF(F$21-F$20+1-$C120&lt;0,F$41,0))</f>
        <v>0</v>
      </c>
      <c r="G120" s="648" t="n">
        <f aca="true">IF(SUM(OFFSET(G119,-$F$21+2,0):G119)&gt;0,0,IF(G$21-G$20+1-$C120&lt;0,G$41,0))</f>
        <v>0</v>
      </c>
      <c r="H120" s="648" t="n">
        <f aca="true">IF(SUM(OFFSET(H119,-$F$21+2,0):H119)&gt;0,0,IF(H$21-H$20+1-$C120&lt;0,H$41,0))</f>
        <v>0</v>
      </c>
      <c r="I120" s="648" t="n">
        <f aca="true">IF(SUM(OFFSET(I119,-$F$21+2,0):I119)&gt;0,0,IF(I$21-I$20+1-$C120&lt;0,I$41,0))</f>
        <v>0</v>
      </c>
      <c r="J120" s="639"/>
      <c r="K120" s="649" t="n">
        <f aca="false">SUM(F120:I120)</f>
        <v>0</v>
      </c>
      <c r="L120" s="639"/>
      <c r="M120" s="639"/>
      <c r="N120" s="650" t="n">
        <f aca="true">IF(N$8='(Betriebsstoff- &amp; Anlagendaten)'!$B$157,F120,IF(SUM(OFFSET(N119,-N$21+2,0):N119)&gt;0,0,N$41))</f>
        <v>0</v>
      </c>
      <c r="O120" s="650" t="n">
        <f aca="true">IF(O$8='(Betriebsstoff- &amp; Anlagendaten)'!$B$157,G120,IF(SUM(OFFSET(O119,-O$21+2,0):O119)&gt;0,0,O$41))</f>
        <v>0</v>
      </c>
      <c r="P120" s="650" t="n">
        <f aca="true">IF(P$8='(Betriebsstoff- &amp; Anlagendaten)'!$B$157,H120,IF(SUM(OFFSET(P119,-P$21+2,0):P119)&gt;0,0,P$41))</f>
        <v>0</v>
      </c>
      <c r="Q120" s="650" t="n">
        <f aca="true">IF(Q$8='(Betriebsstoff- &amp; Anlagendaten)'!$B$157,I120,IF(SUM(OFFSET(Q119,-Q$21+2,0):Q119)&gt;0,0,Q$41))</f>
        <v>0</v>
      </c>
      <c r="R120" s="643"/>
      <c r="S120" s="651" t="n">
        <f aca="false">SUM(N120:Q120)</f>
        <v>0</v>
      </c>
      <c r="T120" s="643"/>
      <c r="U120" s="652" t="n">
        <v>0</v>
      </c>
      <c r="V120" s="653" t="n">
        <f aca="true">IF(SUM(OFFSET(V119,-V$21+2,0):V119)&gt;0,0,V$41)</f>
        <v>0</v>
      </c>
      <c r="W120" s="653" t="n">
        <f aca="true">IF(SUM(OFFSET(W119,-W$21+2,0):W119)&gt;0,0,W$41)</f>
        <v>0</v>
      </c>
      <c r="X120" s="653" t="n">
        <f aca="true">IF(SUM(OFFSET(X119,-X$21+2,0):X119)&gt;0,0,X$41)</f>
        <v>0</v>
      </c>
      <c r="Y120" s="653" t="n">
        <f aca="true">IF(SUM(OFFSET(Y119,-Y$21+2,0):Y119)&gt;0,0,Y$41)</f>
        <v>0</v>
      </c>
      <c r="Z120" s="653" t="n">
        <f aca="true">IF(SUM(OFFSET(Z119,-Z$21+2,0):Z119)&gt;0,0,Z$41)</f>
        <v>0</v>
      </c>
      <c r="AA120" s="653" t="n">
        <f aca="true">IF(SUM(OFFSET(AA119,-AA$21+2,0):AA119)&gt;0,0,AA$41)</f>
        <v>0</v>
      </c>
      <c r="AB120" s="653" t="n">
        <f aca="true">IF(SUM(OFFSET(AB119,-AB$21+2,0):AB119)&gt;0,0,AB$41)</f>
        <v>0</v>
      </c>
      <c r="AC120" s="653" t="n">
        <f aca="true">IF(SUM(OFFSET(AC119,-AC$21+2,0):AC119)&gt;0,0,AC$41)</f>
        <v>0</v>
      </c>
      <c r="AD120" s="653" t="n">
        <f aca="true">IF(SUM(OFFSET(AD119,-AD$21+2,0):AD119)&gt;0,0,AD$41)</f>
        <v>0</v>
      </c>
      <c r="AE120" s="653" t="n">
        <f aca="true">IF(SUM(OFFSET(AE119,-AE$21+2,0):AE119)&gt;0,0,AE$41)</f>
        <v>0</v>
      </c>
      <c r="AF120" s="653" t="n">
        <f aca="true">IF(SUM(OFFSET(AF119,-AF$21+2,0):AF119)&gt;0,0,AF$41)</f>
        <v>0</v>
      </c>
      <c r="AG120" s="653" t="n">
        <f aca="true">IF(SUM(OFFSET(AG119,-AG$21+2,0):AG119)&gt;0,0,AG$41)</f>
        <v>0</v>
      </c>
      <c r="AH120" s="653" t="n">
        <f aca="true">IF(SUM(OFFSET(AH119,-AH$21+2,0):AH119)&gt;0,0,AH$41)</f>
        <v>0</v>
      </c>
      <c r="AI120" s="653" t="n">
        <f aca="true">IF(SUM(OFFSET(AI119,-AI$21+2,0):AI119)&gt;0,0,AI$41)</f>
        <v>0</v>
      </c>
      <c r="AJ120" s="653" t="n">
        <f aca="true">IF(SUM(OFFSET(AJ119,-AJ$21+2,0):AJ119)&gt;0,0,AJ$41)</f>
        <v>0</v>
      </c>
      <c r="AK120" s="653" t="n">
        <f aca="true">IF(SUM(OFFSET(AK119,-AK$21+2,0):AK119)&gt;0,0,AK$41)</f>
        <v>0</v>
      </c>
      <c r="AL120" s="653" t="n">
        <f aca="true">IF(SUM(OFFSET(AL119,-AL$21+2,0):AL119)&gt;0,0,AL$41)</f>
        <v>0</v>
      </c>
      <c r="AM120" s="653" t="n">
        <f aca="true">IF(SUM(OFFSET(AM119,-AM$21+2,0):AM119)&gt;0,0,AM$41)</f>
        <v>0</v>
      </c>
      <c r="AN120" s="653" t="n">
        <f aca="true">IF(SUM(OFFSET(AN119,-AN$21+2,0):AN119)&gt;0,0,AN$41)</f>
        <v>0</v>
      </c>
    </row>
    <row r="121" customFormat="false" ht="15" hidden="false" customHeight="false" outlineLevel="0" collapsed="false">
      <c r="A121" s="2"/>
      <c r="B121" s="4"/>
      <c r="C121" s="647" t="n">
        <v>30</v>
      </c>
      <c r="D121" s="637"/>
      <c r="E121" s="620"/>
      <c r="F121" s="648" t="n">
        <f aca="true">IF(SUM(OFFSET(F120,-$F$21+2,0):F120)&gt;0,0,IF(F$21-F$20+1-$C121&lt;0,F$41,0))</f>
        <v>0</v>
      </c>
      <c r="G121" s="648" t="n">
        <f aca="true">IF(SUM(OFFSET(G120,-$F$21+2,0):G120)&gt;0,0,IF(G$21-G$20+1-$C121&lt;0,G$41,0))</f>
        <v>0</v>
      </c>
      <c r="H121" s="648" t="n">
        <f aca="true">IF(SUM(OFFSET(H120,-$F$21+2,0):H120)&gt;0,0,IF(H$21-H$20+1-$C121&lt;0,H$41,0))</f>
        <v>0</v>
      </c>
      <c r="I121" s="648" t="n">
        <f aca="true">IF(SUM(OFFSET(I120,-$F$21+2,0):I120)&gt;0,0,IF(I$21-I$20+1-$C121&lt;0,I$41,0))</f>
        <v>0</v>
      </c>
      <c r="J121" s="639"/>
      <c r="K121" s="649" t="n">
        <f aca="false">SUM(F121:I121)</f>
        <v>0</v>
      </c>
      <c r="L121" s="639"/>
      <c r="M121" s="639"/>
      <c r="N121" s="650" t="n">
        <f aca="true">IF(N$8='(Betriebsstoff- &amp; Anlagendaten)'!$B$157,F121,IF(SUM(OFFSET(N120,-N$21+2,0):N120)&gt;0,0,N$41))</f>
        <v>0</v>
      </c>
      <c r="O121" s="650" t="n">
        <f aca="true">IF(O$8='(Betriebsstoff- &amp; Anlagendaten)'!$B$157,G121,IF(SUM(OFFSET(O120,-O$21+2,0):O120)&gt;0,0,O$41))</f>
        <v>0</v>
      </c>
      <c r="P121" s="650" t="n">
        <f aca="true">IF(P$8='(Betriebsstoff- &amp; Anlagendaten)'!$B$157,H121,IF(SUM(OFFSET(P120,-P$21+2,0):P120)&gt;0,0,P$41))</f>
        <v>0</v>
      </c>
      <c r="Q121" s="650" t="n">
        <f aca="true">IF(Q$8='(Betriebsstoff- &amp; Anlagendaten)'!$B$157,I121,IF(SUM(OFFSET(Q120,-Q$21+2,0):Q120)&gt;0,0,Q$41))</f>
        <v>0</v>
      </c>
      <c r="R121" s="643"/>
      <c r="S121" s="651" t="n">
        <f aca="false">SUM(N121:Q121)</f>
        <v>0</v>
      </c>
      <c r="T121" s="643"/>
      <c r="U121" s="652" t="n">
        <v>0</v>
      </c>
      <c r="V121" s="653" t="n">
        <f aca="true">IF(SUM(OFFSET(V120,-V$21+2,0):V120)&gt;0,0,V$41)</f>
        <v>0</v>
      </c>
      <c r="W121" s="653" t="n">
        <f aca="true">IF(SUM(OFFSET(W120,-W$21+2,0):W120)&gt;0,0,W$41)</f>
        <v>0</v>
      </c>
      <c r="X121" s="653" t="n">
        <f aca="true">IF(SUM(OFFSET(X120,-X$21+2,0):X120)&gt;0,0,X$41)</f>
        <v>0</v>
      </c>
      <c r="Y121" s="653" t="n">
        <f aca="true">IF(SUM(OFFSET(Y120,-Y$21+2,0):Y120)&gt;0,0,Y$41)</f>
        <v>0</v>
      </c>
      <c r="Z121" s="653" t="n">
        <f aca="true">IF(SUM(OFFSET(Z120,-Z$21+2,0):Z120)&gt;0,0,Z$41)</f>
        <v>0</v>
      </c>
      <c r="AA121" s="653" t="n">
        <f aca="true">IF(SUM(OFFSET(AA120,-AA$21+2,0):AA120)&gt;0,0,AA$41)</f>
        <v>0</v>
      </c>
      <c r="AB121" s="653" t="n">
        <f aca="true">IF(SUM(OFFSET(AB120,-AB$21+2,0):AB120)&gt;0,0,AB$41)</f>
        <v>0</v>
      </c>
      <c r="AC121" s="653" t="n">
        <f aca="true">IF(SUM(OFFSET(AC120,-AC$21+2,0):AC120)&gt;0,0,AC$41)</f>
        <v>0</v>
      </c>
      <c r="AD121" s="653" t="n">
        <f aca="true">IF(SUM(OFFSET(AD120,-AD$21+2,0):AD120)&gt;0,0,AD$41)</f>
        <v>0</v>
      </c>
      <c r="AE121" s="653" t="n">
        <f aca="true">IF(SUM(OFFSET(AE120,-AE$21+2,0):AE120)&gt;0,0,AE$41)</f>
        <v>0</v>
      </c>
      <c r="AF121" s="653" t="n">
        <f aca="true">IF(SUM(OFFSET(AF120,-AF$21+2,0):AF120)&gt;0,0,AF$41)</f>
        <v>0</v>
      </c>
      <c r="AG121" s="653" t="n">
        <f aca="true">IF(SUM(OFFSET(AG120,-AG$21+2,0):AG120)&gt;0,0,AG$41)</f>
        <v>0</v>
      </c>
      <c r="AH121" s="653" t="n">
        <f aca="true">IF(SUM(OFFSET(AH120,-AH$21+2,0):AH120)&gt;0,0,AH$41)</f>
        <v>0</v>
      </c>
      <c r="AI121" s="653" t="n">
        <f aca="true">IF(SUM(OFFSET(AI120,-AI$21+2,0):AI120)&gt;0,0,AI$41)</f>
        <v>0</v>
      </c>
      <c r="AJ121" s="653" t="n">
        <f aca="true">IF(SUM(OFFSET(AJ120,-AJ$21+2,0):AJ120)&gt;0,0,AJ$41)</f>
        <v>0</v>
      </c>
      <c r="AK121" s="653" t="n">
        <f aca="true">IF(SUM(OFFSET(AK120,-AK$21+2,0):AK120)&gt;0,0,AK$41)</f>
        <v>0</v>
      </c>
      <c r="AL121" s="653" t="n">
        <f aca="true">IF(SUM(OFFSET(AL120,-AL$21+2,0):AL120)&gt;0,0,AL$41)</f>
        <v>0</v>
      </c>
      <c r="AM121" s="653" t="n">
        <f aca="true">IF(SUM(OFFSET(AM120,-AM$21+2,0):AM120)&gt;0,0,AM$41)</f>
        <v>0</v>
      </c>
      <c r="AN121" s="653" t="n">
        <f aca="true">IF(SUM(OFFSET(AN120,-AN$21+2,0):AN120)&gt;0,0,AN$41)</f>
        <v>0</v>
      </c>
    </row>
    <row r="122" customFormat="false" ht="15" hidden="false" customHeight="false" outlineLevel="0" collapsed="false">
      <c r="A122" s="2"/>
      <c r="B122" s="4"/>
      <c r="C122" s="647" t="n">
        <v>31</v>
      </c>
      <c r="D122" s="637"/>
      <c r="E122" s="620"/>
      <c r="F122" s="648" t="n">
        <f aca="true">IF(SUM(OFFSET(F121,-$F$21+2,0):F121)&gt;0,0,IF(F$21-F$20+1-$C122&lt;0,F$41,0))</f>
        <v>0</v>
      </c>
      <c r="G122" s="648" t="n">
        <f aca="true">IF(SUM(OFFSET(G121,-$F$21+2,0):G121)&gt;0,0,IF(G$21-G$20+1-$C122&lt;0,G$41,0))</f>
        <v>0</v>
      </c>
      <c r="H122" s="648" t="n">
        <f aca="true">IF(SUM(OFFSET(H121,-$F$21+2,0):H121)&gt;0,0,IF(H$21-H$20+1-$C122&lt;0,H$41,0))</f>
        <v>0</v>
      </c>
      <c r="I122" s="648" t="n">
        <f aca="true">IF(SUM(OFFSET(I121,-$F$21+2,0):I121)&gt;0,0,IF(I$21-I$20+1-$C122&lt;0,I$41,0))</f>
        <v>0</v>
      </c>
      <c r="J122" s="639"/>
      <c r="K122" s="649" t="n">
        <f aca="false">SUM(F122:I122)</f>
        <v>0</v>
      </c>
      <c r="L122" s="639"/>
      <c r="M122" s="639"/>
      <c r="N122" s="650" t="n">
        <f aca="true">IF(N$8='(Betriebsstoff- &amp; Anlagendaten)'!$B$157,F122,IF(SUM(OFFSET(N121,-N$21+2,0):N121)&gt;0,0,N$41))</f>
        <v>0</v>
      </c>
      <c r="O122" s="650" t="n">
        <f aca="true">IF(O$8='(Betriebsstoff- &amp; Anlagendaten)'!$B$157,G122,IF(SUM(OFFSET(O121,-O$21+2,0):O121)&gt;0,0,O$41))</f>
        <v>0</v>
      </c>
      <c r="P122" s="650" t="n">
        <f aca="true">IF(P$8='(Betriebsstoff- &amp; Anlagendaten)'!$B$157,H122,IF(SUM(OFFSET(P121,-P$21+2,0):P121)&gt;0,0,P$41))</f>
        <v>0</v>
      </c>
      <c r="Q122" s="650" t="n">
        <f aca="true">IF(Q$8='(Betriebsstoff- &amp; Anlagendaten)'!$B$157,I122,IF(SUM(OFFSET(Q121,-Q$21+2,0):Q121)&gt;0,0,Q$41))</f>
        <v>0</v>
      </c>
      <c r="R122" s="643"/>
      <c r="S122" s="651" t="n">
        <f aca="false">SUM(N122:Q122)</f>
        <v>0</v>
      </c>
      <c r="T122" s="643"/>
      <c r="U122" s="652" t="n">
        <v>0</v>
      </c>
      <c r="V122" s="653" t="n">
        <f aca="true">IF(SUM(OFFSET(V121,-V$21+2,0):V121)&gt;0,0,V$41)</f>
        <v>0</v>
      </c>
      <c r="W122" s="653" t="n">
        <f aca="true">IF(SUM(OFFSET(W121,-W$21+2,0):W121)&gt;0,0,W$41)</f>
        <v>0</v>
      </c>
      <c r="X122" s="653" t="n">
        <f aca="true">IF(SUM(OFFSET(X121,-X$21+2,0):X121)&gt;0,0,X$41)</f>
        <v>0</v>
      </c>
      <c r="Y122" s="653" t="n">
        <f aca="true">IF(SUM(OFFSET(Y121,-Y$21+2,0):Y121)&gt;0,0,Y$41)</f>
        <v>0</v>
      </c>
      <c r="Z122" s="653" t="n">
        <f aca="true">IF(SUM(OFFSET(Z121,-Z$21+2,0):Z121)&gt;0,0,Z$41)</f>
        <v>0</v>
      </c>
      <c r="AA122" s="653" t="n">
        <f aca="true">IF(SUM(OFFSET(AA121,-AA$21+2,0):AA121)&gt;0,0,AA$41)</f>
        <v>0</v>
      </c>
      <c r="AB122" s="653" t="n">
        <f aca="true">IF(SUM(OFFSET(AB121,-AB$21+2,0):AB121)&gt;0,0,AB$41)</f>
        <v>0</v>
      </c>
      <c r="AC122" s="653" t="n">
        <f aca="true">IF(SUM(OFFSET(AC121,-AC$21+2,0):AC121)&gt;0,0,AC$41)</f>
        <v>0</v>
      </c>
      <c r="AD122" s="653" t="n">
        <f aca="true">IF(SUM(OFFSET(AD121,-AD$21+2,0):AD121)&gt;0,0,AD$41)</f>
        <v>0</v>
      </c>
      <c r="AE122" s="653" t="n">
        <f aca="true">IF(SUM(OFFSET(AE121,-AE$21+2,0):AE121)&gt;0,0,AE$41)</f>
        <v>0</v>
      </c>
      <c r="AF122" s="653" t="n">
        <f aca="true">IF(SUM(OFFSET(AF121,-AF$21+2,0):AF121)&gt;0,0,AF$41)</f>
        <v>0</v>
      </c>
      <c r="AG122" s="653" t="n">
        <f aca="true">IF(SUM(OFFSET(AG121,-AG$21+2,0):AG121)&gt;0,0,AG$41)</f>
        <v>0</v>
      </c>
      <c r="AH122" s="653" t="n">
        <f aca="true">IF(SUM(OFFSET(AH121,-AH$21+2,0):AH121)&gt;0,0,AH$41)</f>
        <v>0</v>
      </c>
      <c r="AI122" s="653" t="n">
        <f aca="true">IF(SUM(OFFSET(AI121,-AI$21+2,0):AI121)&gt;0,0,AI$41)</f>
        <v>5000</v>
      </c>
      <c r="AJ122" s="653" t="n">
        <f aca="true">IF(SUM(OFFSET(AJ121,-AJ$21+2,0):AJ121)&gt;0,0,AJ$41)</f>
        <v>0</v>
      </c>
      <c r="AK122" s="653" t="n">
        <f aca="true">IF(SUM(OFFSET(AK121,-AK$21+2,0):AK121)&gt;0,0,AK$41)</f>
        <v>0</v>
      </c>
      <c r="AL122" s="653" t="n">
        <f aca="true">IF(SUM(OFFSET(AL121,-AL$21+2,0):AL121)&gt;0,0,AL$41)</f>
        <v>0</v>
      </c>
      <c r="AM122" s="653" t="n">
        <f aca="true">IF(SUM(OFFSET(AM121,-AM$21+2,0):AM121)&gt;0,0,AM$41)</f>
        <v>0</v>
      </c>
      <c r="AN122" s="653" t="n">
        <f aca="true">IF(SUM(OFFSET(AN121,-AN$21+2,0):AN121)&gt;0,0,AN$41)</f>
        <v>0</v>
      </c>
    </row>
    <row r="123" customFormat="false" ht="15" hidden="false" customHeight="false" outlineLevel="0" collapsed="false">
      <c r="A123" s="2"/>
      <c r="B123" s="4"/>
      <c r="C123" s="647" t="n">
        <v>32</v>
      </c>
      <c r="D123" s="637"/>
      <c r="E123" s="620"/>
      <c r="F123" s="648" t="n">
        <f aca="true">IF(SUM(OFFSET(F122,-$F$21+2,0):F122)&gt;0,0,IF(F$21-F$20+1-$C123&lt;0,F$41,0))</f>
        <v>0</v>
      </c>
      <c r="G123" s="648" t="n">
        <f aca="true">IF(SUM(OFFSET(G122,-$F$21+2,0):G122)&gt;0,0,IF(G$21-G$20+1-$C123&lt;0,G$41,0))</f>
        <v>0</v>
      </c>
      <c r="H123" s="648" t="n">
        <f aca="true">IF(SUM(OFFSET(H122,-$F$21+2,0):H122)&gt;0,0,IF(H$21-H$20+1-$C123&lt;0,H$41,0))</f>
        <v>0</v>
      </c>
      <c r="I123" s="648" t="n">
        <f aca="true">IF(SUM(OFFSET(I122,-$F$21+2,0):I122)&gt;0,0,IF(I$21-I$20+1-$C123&lt;0,I$41,0))</f>
        <v>0</v>
      </c>
      <c r="J123" s="639"/>
      <c r="K123" s="649" t="n">
        <f aca="false">SUM(F123:I123)</f>
        <v>0</v>
      </c>
      <c r="L123" s="639"/>
      <c r="M123" s="639"/>
      <c r="N123" s="650" t="n">
        <f aca="true">IF(N$8='(Betriebsstoff- &amp; Anlagendaten)'!$B$157,F123,IF(SUM(OFFSET(N122,-N$21+2,0):N122)&gt;0,0,N$41))</f>
        <v>0</v>
      </c>
      <c r="O123" s="650" t="n">
        <f aca="true">IF(O$8='(Betriebsstoff- &amp; Anlagendaten)'!$B$157,G123,IF(SUM(OFFSET(O122,-O$21+2,0):O122)&gt;0,0,O$41))</f>
        <v>0</v>
      </c>
      <c r="P123" s="650" t="n">
        <f aca="true">IF(P$8='(Betriebsstoff- &amp; Anlagendaten)'!$B$157,H123,IF(SUM(OFFSET(P122,-P$21+2,0):P122)&gt;0,0,P$41))</f>
        <v>0</v>
      </c>
      <c r="Q123" s="650" t="n">
        <f aca="true">IF(Q$8='(Betriebsstoff- &amp; Anlagendaten)'!$B$157,I123,IF(SUM(OFFSET(Q122,-Q$21+2,0):Q122)&gt;0,0,Q$41))</f>
        <v>0</v>
      </c>
      <c r="R123" s="643"/>
      <c r="S123" s="651" t="n">
        <f aca="false">SUM(N123:Q123)</f>
        <v>0</v>
      </c>
      <c r="T123" s="643"/>
      <c r="U123" s="652" t="n">
        <v>0</v>
      </c>
      <c r="V123" s="653" t="n">
        <f aca="true">IF(SUM(OFFSET(V122,-V$21+2,0):V122)&gt;0,0,V$41)</f>
        <v>0</v>
      </c>
      <c r="W123" s="653" t="n">
        <f aca="true">IF(SUM(OFFSET(W122,-W$21+2,0):W122)&gt;0,0,W$41)</f>
        <v>0</v>
      </c>
      <c r="X123" s="653" t="n">
        <f aca="true">IF(SUM(OFFSET(X122,-X$21+2,0):X122)&gt;0,0,X$41)</f>
        <v>0</v>
      </c>
      <c r="Y123" s="653" t="n">
        <f aca="true">IF(SUM(OFFSET(Y122,-Y$21+2,0):Y122)&gt;0,0,Y$41)</f>
        <v>0</v>
      </c>
      <c r="Z123" s="653" t="n">
        <f aca="true">IF(SUM(OFFSET(Z122,-Z$21+2,0):Z122)&gt;0,0,Z$41)</f>
        <v>0</v>
      </c>
      <c r="AA123" s="653" t="n">
        <f aca="true">IF(SUM(OFFSET(AA122,-AA$21+2,0):AA122)&gt;0,0,AA$41)</f>
        <v>0</v>
      </c>
      <c r="AB123" s="653" t="n">
        <f aca="true">IF(SUM(OFFSET(AB122,-AB$21+2,0):AB122)&gt;0,0,AB$41)</f>
        <v>0</v>
      </c>
      <c r="AC123" s="653" t="n">
        <f aca="true">IF(SUM(OFFSET(AC122,-AC$21+2,0):AC122)&gt;0,0,AC$41)</f>
        <v>0</v>
      </c>
      <c r="AD123" s="653" t="n">
        <f aca="true">IF(SUM(OFFSET(AD122,-AD$21+2,0):AD122)&gt;0,0,AD$41)</f>
        <v>0</v>
      </c>
      <c r="AE123" s="653" t="n">
        <f aca="true">IF(SUM(OFFSET(AE122,-AE$21+2,0):AE122)&gt;0,0,AE$41)</f>
        <v>0</v>
      </c>
      <c r="AF123" s="653" t="n">
        <f aca="true">IF(SUM(OFFSET(AF122,-AF$21+2,0):AF122)&gt;0,0,AF$41)</f>
        <v>0</v>
      </c>
      <c r="AG123" s="653" t="n">
        <f aca="true">IF(SUM(OFFSET(AG122,-AG$21+2,0):AG122)&gt;0,0,AG$41)</f>
        <v>0</v>
      </c>
      <c r="AH123" s="653" t="n">
        <f aca="true">IF(SUM(OFFSET(AH122,-AH$21+2,0):AH122)&gt;0,0,AH$41)</f>
        <v>0</v>
      </c>
      <c r="AI123" s="653" t="n">
        <f aca="true">IF(SUM(OFFSET(AI122,-AI$21+2,0):AI122)&gt;0,0,AI$41)</f>
        <v>0</v>
      </c>
      <c r="AJ123" s="653" t="n">
        <f aca="true">IF(SUM(OFFSET(AJ122,-AJ$21+2,0):AJ122)&gt;0,0,AJ$41)</f>
        <v>0</v>
      </c>
      <c r="AK123" s="653" t="n">
        <f aca="true">IF(SUM(OFFSET(AK122,-AK$21+2,0):AK122)&gt;0,0,AK$41)</f>
        <v>0</v>
      </c>
      <c r="AL123" s="653" t="n">
        <f aca="true">IF(SUM(OFFSET(AL122,-AL$21+2,0):AL122)&gt;0,0,AL$41)</f>
        <v>0</v>
      </c>
      <c r="AM123" s="653" t="n">
        <f aca="true">IF(SUM(OFFSET(AM122,-AM$21+2,0):AM122)&gt;0,0,AM$41)</f>
        <v>0</v>
      </c>
      <c r="AN123" s="653" t="n">
        <f aca="true">IF(SUM(OFFSET(AN122,-AN$21+2,0):AN122)&gt;0,0,AN$41)</f>
        <v>0</v>
      </c>
    </row>
    <row r="124" customFormat="false" ht="15" hidden="false" customHeight="false" outlineLevel="0" collapsed="false">
      <c r="A124" s="2"/>
      <c r="B124" s="4"/>
      <c r="C124" s="647" t="n">
        <v>33</v>
      </c>
      <c r="D124" s="637"/>
      <c r="E124" s="620"/>
      <c r="F124" s="648" t="n">
        <f aca="true">IF(SUM(OFFSET(F123,-$F$21+2,0):F123)&gt;0,0,IF(F$21-F$20+1-$C124&lt;0,F$41,0))</f>
        <v>0</v>
      </c>
      <c r="G124" s="648" t="n">
        <f aca="true">IF(SUM(OFFSET(G123,-$F$21+2,0):G123)&gt;0,0,IF(G$21-G$20+1-$C124&lt;0,G$41,0))</f>
        <v>0</v>
      </c>
      <c r="H124" s="648" t="n">
        <f aca="true">IF(SUM(OFFSET(H123,-$F$21+2,0):H123)&gt;0,0,IF(H$21-H$20+1-$C124&lt;0,H$41,0))</f>
        <v>0</v>
      </c>
      <c r="I124" s="648" t="n">
        <f aca="true">IF(SUM(OFFSET(I123,-$F$21+2,0):I123)&gt;0,0,IF(I$21-I$20+1-$C124&lt;0,I$41,0))</f>
        <v>0</v>
      </c>
      <c r="J124" s="639"/>
      <c r="K124" s="649" t="n">
        <f aca="false">SUM(F124:I124)</f>
        <v>0</v>
      </c>
      <c r="L124" s="639"/>
      <c r="M124" s="639"/>
      <c r="N124" s="650" t="n">
        <f aca="true">IF(N$8='(Betriebsstoff- &amp; Anlagendaten)'!$B$157,F124,IF(SUM(OFFSET(N123,-N$21+2,0):N123)&gt;0,0,N$41))</f>
        <v>0</v>
      </c>
      <c r="O124" s="650" t="n">
        <f aca="true">IF(O$8='(Betriebsstoff- &amp; Anlagendaten)'!$B$157,G124,IF(SUM(OFFSET(O123,-O$21+2,0):O123)&gt;0,0,O$41))</f>
        <v>0</v>
      </c>
      <c r="P124" s="650" t="n">
        <f aca="true">IF(P$8='(Betriebsstoff- &amp; Anlagendaten)'!$B$157,H124,IF(SUM(OFFSET(P123,-P$21+2,0):P123)&gt;0,0,P$41))</f>
        <v>0</v>
      </c>
      <c r="Q124" s="650" t="n">
        <f aca="true">IF(Q$8='(Betriebsstoff- &amp; Anlagendaten)'!$B$157,I124,IF(SUM(OFFSET(Q123,-Q$21+2,0):Q123)&gt;0,0,Q$41))</f>
        <v>0</v>
      </c>
      <c r="R124" s="643"/>
      <c r="S124" s="651" t="n">
        <f aca="false">SUM(N124:Q124)</f>
        <v>0</v>
      </c>
      <c r="T124" s="643"/>
      <c r="U124" s="652" t="n">
        <v>0</v>
      </c>
      <c r="V124" s="653" t="n">
        <f aca="true">IF(SUM(OFFSET(V123,-V$21+2,0):V123)&gt;0,0,V$41)</f>
        <v>0</v>
      </c>
      <c r="W124" s="653" t="n">
        <f aca="true">IF(SUM(OFFSET(W123,-W$21+2,0):W123)&gt;0,0,W$41)</f>
        <v>0</v>
      </c>
      <c r="X124" s="653" t="n">
        <f aca="true">IF(SUM(OFFSET(X123,-X$21+2,0):X123)&gt;0,0,X$41)</f>
        <v>0</v>
      </c>
      <c r="Y124" s="653" t="n">
        <f aca="true">IF(SUM(OFFSET(Y123,-Y$21+2,0):Y123)&gt;0,0,Y$41)</f>
        <v>0</v>
      </c>
      <c r="Z124" s="653" t="n">
        <f aca="true">IF(SUM(OFFSET(Z123,-Z$21+2,0):Z123)&gt;0,0,Z$41)</f>
        <v>0</v>
      </c>
      <c r="AA124" s="653" t="n">
        <f aca="true">IF(SUM(OFFSET(AA123,-AA$21+2,0):AA123)&gt;0,0,AA$41)</f>
        <v>0</v>
      </c>
      <c r="AB124" s="653" t="n">
        <f aca="true">IF(SUM(OFFSET(AB123,-AB$21+2,0):AB123)&gt;0,0,AB$41)</f>
        <v>0</v>
      </c>
      <c r="AC124" s="653" t="n">
        <f aca="true">IF(SUM(OFFSET(AC123,-AC$21+2,0):AC123)&gt;0,0,AC$41)</f>
        <v>0</v>
      </c>
      <c r="AD124" s="653" t="n">
        <f aca="true">IF(SUM(OFFSET(AD123,-AD$21+2,0):AD123)&gt;0,0,AD$41)</f>
        <v>0</v>
      </c>
      <c r="AE124" s="653" t="n">
        <f aca="true">IF(SUM(OFFSET(AE123,-AE$21+2,0):AE123)&gt;0,0,AE$41)</f>
        <v>0</v>
      </c>
      <c r="AF124" s="653" t="n">
        <f aca="true">IF(SUM(OFFSET(AF123,-AF$21+2,0):AF123)&gt;0,0,AF$41)</f>
        <v>0</v>
      </c>
      <c r="AG124" s="653" t="n">
        <f aca="true">IF(SUM(OFFSET(AG123,-AG$21+2,0):AG123)&gt;0,0,AG$41)</f>
        <v>0</v>
      </c>
      <c r="AH124" s="653" t="n">
        <f aca="true">IF(SUM(OFFSET(AH123,-AH$21+2,0):AH123)&gt;0,0,AH$41)</f>
        <v>0</v>
      </c>
      <c r="AI124" s="653" t="n">
        <f aca="true">IF(SUM(OFFSET(AI123,-AI$21+2,0):AI123)&gt;0,0,AI$41)</f>
        <v>0</v>
      </c>
      <c r="AJ124" s="653" t="n">
        <f aca="true">IF(SUM(OFFSET(AJ123,-AJ$21+2,0):AJ123)&gt;0,0,AJ$41)</f>
        <v>0</v>
      </c>
      <c r="AK124" s="653" t="n">
        <f aca="true">IF(SUM(OFFSET(AK123,-AK$21+2,0):AK123)&gt;0,0,AK$41)</f>
        <v>0</v>
      </c>
      <c r="AL124" s="653" t="n">
        <f aca="true">IF(SUM(OFFSET(AL123,-AL$21+2,0):AL123)&gt;0,0,AL$41)</f>
        <v>0</v>
      </c>
      <c r="AM124" s="653" t="n">
        <f aca="true">IF(SUM(OFFSET(AM123,-AM$21+2,0):AM123)&gt;0,0,AM$41)</f>
        <v>0</v>
      </c>
      <c r="AN124" s="653" t="n">
        <f aca="true">IF(SUM(OFFSET(AN123,-AN$21+2,0):AN123)&gt;0,0,AN$41)</f>
        <v>0</v>
      </c>
    </row>
    <row r="125" customFormat="false" ht="15" hidden="false" customHeight="false" outlineLevel="0" collapsed="false">
      <c r="A125" s="2"/>
      <c r="B125" s="4"/>
      <c r="C125" s="647" t="n">
        <v>34</v>
      </c>
      <c r="D125" s="637"/>
      <c r="E125" s="620"/>
      <c r="F125" s="648" t="n">
        <f aca="true">IF(SUM(OFFSET(F124,-$F$21+2,0):F124)&gt;0,0,IF(F$21-F$20+1-$C125&lt;0,F$41,0))</f>
        <v>0</v>
      </c>
      <c r="G125" s="648" t="n">
        <f aca="true">IF(SUM(OFFSET(G124,-$F$21+2,0):G124)&gt;0,0,IF(G$21-G$20+1-$C125&lt;0,G$41,0))</f>
        <v>0</v>
      </c>
      <c r="H125" s="648" t="n">
        <f aca="true">IF(SUM(OFFSET(H124,-$F$21+2,0):H124)&gt;0,0,IF(H$21-H$20+1-$C125&lt;0,H$41,0))</f>
        <v>0</v>
      </c>
      <c r="I125" s="648" t="n">
        <f aca="true">IF(SUM(OFFSET(I124,-$F$21+2,0):I124)&gt;0,0,IF(I$21-I$20+1-$C125&lt;0,I$41,0))</f>
        <v>0</v>
      </c>
      <c r="J125" s="639"/>
      <c r="K125" s="649" t="n">
        <f aca="false">SUM(F125:I125)</f>
        <v>0</v>
      </c>
      <c r="L125" s="639"/>
      <c r="M125" s="639"/>
      <c r="N125" s="650" t="n">
        <f aca="true">IF(N$8='(Betriebsstoff- &amp; Anlagendaten)'!$B$157,F125,IF(SUM(OFFSET(N124,-N$21+2,0):N124)&gt;0,0,N$41))</f>
        <v>0</v>
      </c>
      <c r="O125" s="650" t="n">
        <f aca="true">IF(O$8='(Betriebsstoff- &amp; Anlagendaten)'!$B$157,G125,IF(SUM(OFFSET(O124,-O$21+2,0):O124)&gt;0,0,O$41))</f>
        <v>0</v>
      </c>
      <c r="P125" s="650" t="n">
        <f aca="true">IF(P$8='(Betriebsstoff- &amp; Anlagendaten)'!$B$157,H125,IF(SUM(OFFSET(P124,-P$21+2,0):P124)&gt;0,0,P$41))</f>
        <v>0</v>
      </c>
      <c r="Q125" s="650" t="n">
        <f aca="true">IF(Q$8='(Betriebsstoff- &amp; Anlagendaten)'!$B$157,I125,IF(SUM(OFFSET(Q124,-Q$21+2,0):Q124)&gt;0,0,Q$41))</f>
        <v>0</v>
      </c>
      <c r="R125" s="643"/>
      <c r="S125" s="651" t="n">
        <f aca="false">SUM(N125:Q125)</f>
        <v>0</v>
      </c>
      <c r="T125" s="643"/>
      <c r="U125" s="652" t="n">
        <v>0</v>
      </c>
      <c r="V125" s="653" t="n">
        <f aca="true">IF(SUM(OFFSET(V124,-V$21+2,0):V124)&gt;0,0,V$41)</f>
        <v>0</v>
      </c>
      <c r="W125" s="653" t="n">
        <f aca="true">IF(SUM(OFFSET(W124,-W$21+2,0):W124)&gt;0,0,W$41)</f>
        <v>0</v>
      </c>
      <c r="X125" s="653" t="n">
        <f aca="true">IF(SUM(OFFSET(X124,-X$21+2,0):X124)&gt;0,0,X$41)</f>
        <v>0</v>
      </c>
      <c r="Y125" s="653" t="n">
        <f aca="true">IF(SUM(OFFSET(Y124,-Y$21+2,0):Y124)&gt;0,0,Y$41)</f>
        <v>0</v>
      </c>
      <c r="Z125" s="653" t="n">
        <f aca="true">IF(SUM(OFFSET(Z124,-Z$21+2,0):Z124)&gt;0,0,Z$41)</f>
        <v>0</v>
      </c>
      <c r="AA125" s="653" t="n">
        <f aca="true">IF(SUM(OFFSET(AA124,-AA$21+2,0):AA124)&gt;0,0,AA$41)</f>
        <v>0</v>
      </c>
      <c r="AB125" s="653" t="n">
        <f aca="true">IF(SUM(OFFSET(AB124,-AB$21+2,0):AB124)&gt;0,0,AB$41)</f>
        <v>0</v>
      </c>
      <c r="AC125" s="653" t="n">
        <f aca="true">IF(SUM(OFFSET(AC124,-AC$21+2,0):AC124)&gt;0,0,AC$41)</f>
        <v>0</v>
      </c>
      <c r="AD125" s="653" t="n">
        <f aca="true">IF(SUM(OFFSET(AD124,-AD$21+2,0):AD124)&gt;0,0,AD$41)</f>
        <v>0</v>
      </c>
      <c r="AE125" s="653" t="n">
        <f aca="true">IF(SUM(OFFSET(AE124,-AE$21+2,0):AE124)&gt;0,0,AE$41)</f>
        <v>0</v>
      </c>
      <c r="AF125" s="653" t="n">
        <f aca="true">IF(SUM(OFFSET(AF124,-AF$21+2,0):AF124)&gt;0,0,AF$41)</f>
        <v>0</v>
      </c>
      <c r="AG125" s="653" t="n">
        <f aca="true">IF(SUM(OFFSET(AG124,-AG$21+2,0):AG124)&gt;0,0,AG$41)</f>
        <v>0</v>
      </c>
      <c r="AH125" s="653" t="n">
        <f aca="true">IF(SUM(OFFSET(AH124,-AH$21+2,0):AH124)&gt;0,0,AH$41)</f>
        <v>0</v>
      </c>
      <c r="AI125" s="653" t="n">
        <f aca="true">IF(SUM(OFFSET(AI124,-AI$21+2,0):AI124)&gt;0,0,AI$41)</f>
        <v>0</v>
      </c>
      <c r="AJ125" s="653" t="n">
        <f aca="true">IF(SUM(OFFSET(AJ124,-AJ$21+2,0):AJ124)&gt;0,0,AJ$41)</f>
        <v>0</v>
      </c>
      <c r="AK125" s="653" t="n">
        <f aca="true">IF(SUM(OFFSET(AK124,-AK$21+2,0):AK124)&gt;0,0,AK$41)</f>
        <v>0</v>
      </c>
      <c r="AL125" s="653" t="n">
        <f aca="true">IF(SUM(OFFSET(AL124,-AL$21+2,0):AL124)&gt;0,0,AL$41)</f>
        <v>0</v>
      </c>
      <c r="AM125" s="653" t="n">
        <f aca="true">IF(SUM(OFFSET(AM124,-AM$21+2,0):AM124)&gt;0,0,AM$41)</f>
        <v>0</v>
      </c>
      <c r="AN125" s="653" t="n">
        <f aca="true">IF(SUM(OFFSET(AN124,-AN$21+2,0):AN124)&gt;0,0,AN$41)</f>
        <v>0</v>
      </c>
    </row>
    <row r="126" customFormat="false" ht="15" hidden="false" customHeight="false" outlineLevel="0" collapsed="false">
      <c r="A126" s="2"/>
      <c r="B126" s="4"/>
      <c r="C126" s="647" t="n">
        <v>35</v>
      </c>
      <c r="D126" s="637"/>
      <c r="E126" s="620"/>
      <c r="F126" s="648" t="n">
        <f aca="true">IF(SUM(OFFSET(F125,-$F$21+2,0):F125)&gt;0,0,IF(F$21-F$20+1-$C126&lt;0,F$41,0))</f>
        <v>0</v>
      </c>
      <c r="G126" s="648" t="n">
        <f aca="true">IF(SUM(OFFSET(G125,-$F$21+2,0):G125)&gt;0,0,IF(G$21-G$20+1-$C126&lt;0,G$41,0))</f>
        <v>0</v>
      </c>
      <c r="H126" s="648" t="n">
        <f aca="true">IF(SUM(OFFSET(H125,-$F$21+2,0):H125)&gt;0,0,IF(H$21-H$20+1-$C126&lt;0,H$41,0))</f>
        <v>0</v>
      </c>
      <c r="I126" s="648" t="n">
        <f aca="true">IF(SUM(OFFSET(I125,-$F$21+2,0):I125)&gt;0,0,IF(I$21-I$20+1-$C126&lt;0,I$41,0))</f>
        <v>0</v>
      </c>
      <c r="J126" s="639"/>
      <c r="K126" s="649" t="n">
        <f aca="false">SUM(F126:I126)</f>
        <v>0</v>
      </c>
      <c r="L126" s="639"/>
      <c r="M126" s="639"/>
      <c r="N126" s="650" t="n">
        <f aca="true">IF(N$8='(Betriebsstoff- &amp; Anlagendaten)'!$B$157,F126,IF(SUM(OFFSET(N125,-N$21+2,0):N125)&gt;0,0,N$41))</f>
        <v>0</v>
      </c>
      <c r="O126" s="650" t="n">
        <f aca="true">IF(O$8='(Betriebsstoff- &amp; Anlagendaten)'!$B$157,G126,IF(SUM(OFFSET(O125,-O$21+2,0):O125)&gt;0,0,O$41))</f>
        <v>0</v>
      </c>
      <c r="P126" s="650" t="n">
        <f aca="true">IF(P$8='(Betriebsstoff- &amp; Anlagendaten)'!$B$157,H126,IF(SUM(OFFSET(P125,-P$21+2,0):P125)&gt;0,0,P$41))</f>
        <v>0</v>
      </c>
      <c r="Q126" s="650" t="n">
        <f aca="true">IF(Q$8='(Betriebsstoff- &amp; Anlagendaten)'!$B$157,I126,IF(SUM(OFFSET(Q125,-Q$21+2,0):Q125)&gt;0,0,Q$41))</f>
        <v>0</v>
      </c>
      <c r="R126" s="643"/>
      <c r="S126" s="651" t="n">
        <f aca="false">SUM(N126:Q126)</f>
        <v>0</v>
      </c>
      <c r="T126" s="643"/>
      <c r="U126" s="652" t="n">
        <v>0</v>
      </c>
      <c r="V126" s="653" t="n">
        <f aca="true">IF(SUM(OFFSET(V125,-V$21+2,0):V125)&gt;0,0,V$41)</f>
        <v>0</v>
      </c>
      <c r="W126" s="653" t="n">
        <f aca="true">IF(SUM(OFFSET(W125,-W$21+2,0):W125)&gt;0,0,W$41)</f>
        <v>0</v>
      </c>
      <c r="X126" s="653" t="n">
        <f aca="true">IF(SUM(OFFSET(X125,-X$21+2,0):X125)&gt;0,0,X$41)</f>
        <v>0</v>
      </c>
      <c r="Y126" s="653" t="n">
        <f aca="true">IF(SUM(OFFSET(Y125,-Y$21+2,0):Y125)&gt;0,0,Y$41)</f>
        <v>0</v>
      </c>
      <c r="Z126" s="653" t="n">
        <f aca="true">IF(SUM(OFFSET(Z125,-Z$21+2,0):Z125)&gt;0,0,Z$41)</f>
        <v>0</v>
      </c>
      <c r="AA126" s="653" t="n">
        <f aca="true">IF(SUM(OFFSET(AA125,-AA$21+2,0):AA125)&gt;0,0,AA$41)</f>
        <v>0</v>
      </c>
      <c r="AB126" s="653" t="n">
        <f aca="true">IF(SUM(OFFSET(AB125,-AB$21+2,0):AB125)&gt;0,0,AB$41)</f>
        <v>0</v>
      </c>
      <c r="AC126" s="653" t="n">
        <f aca="true">IF(SUM(OFFSET(AC125,-AC$21+2,0):AC125)&gt;0,0,AC$41)</f>
        <v>0</v>
      </c>
      <c r="AD126" s="653" t="n">
        <f aca="true">IF(SUM(OFFSET(AD125,-AD$21+2,0):AD125)&gt;0,0,AD$41)</f>
        <v>0</v>
      </c>
      <c r="AE126" s="653" t="n">
        <f aca="true">IF(SUM(OFFSET(AE125,-AE$21+2,0):AE125)&gt;0,0,AE$41)</f>
        <v>0</v>
      </c>
      <c r="AF126" s="653" t="n">
        <f aca="true">IF(SUM(OFFSET(AF125,-AF$21+2,0):AF125)&gt;0,0,AF$41)</f>
        <v>0</v>
      </c>
      <c r="AG126" s="653" t="n">
        <f aca="true">IF(SUM(OFFSET(AG125,-AG$21+2,0):AG125)&gt;0,0,AG$41)</f>
        <v>0</v>
      </c>
      <c r="AH126" s="653" t="n">
        <f aca="true">IF(SUM(OFFSET(AH125,-AH$21+2,0):AH125)&gt;0,0,AH$41)</f>
        <v>0</v>
      </c>
      <c r="AI126" s="653" t="n">
        <f aca="true">IF(SUM(OFFSET(AI125,-AI$21+2,0):AI125)&gt;0,0,AI$41)</f>
        <v>0</v>
      </c>
      <c r="AJ126" s="653" t="n">
        <f aca="true">IF(SUM(OFFSET(AJ125,-AJ$21+2,0):AJ125)&gt;0,0,AJ$41)</f>
        <v>0</v>
      </c>
      <c r="AK126" s="653" t="n">
        <f aca="true">IF(SUM(OFFSET(AK125,-AK$21+2,0):AK125)&gt;0,0,AK$41)</f>
        <v>0</v>
      </c>
      <c r="AL126" s="653" t="n">
        <f aca="true">IF(SUM(OFFSET(AL125,-AL$21+2,0):AL125)&gt;0,0,AL$41)</f>
        <v>0</v>
      </c>
      <c r="AM126" s="653" t="n">
        <f aca="true">IF(SUM(OFFSET(AM125,-AM$21+2,0):AM125)&gt;0,0,AM$41)</f>
        <v>0</v>
      </c>
      <c r="AN126" s="653" t="n">
        <f aca="true">IF(SUM(OFFSET(AN125,-AN$21+2,0):AN125)&gt;0,0,AN$41)</f>
        <v>0</v>
      </c>
    </row>
    <row r="127" customFormat="false" ht="15" hidden="false" customHeight="false" outlineLevel="0" collapsed="false">
      <c r="A127" s="2"/>
      <c r="B127" s="4"/>
      <c r="C127" s="647" t="n">
        <v>36</v>
      </c>
      <c r="D127" s="637"/>
      <c r="E127" s="620"/>
      <c r="F127" s="648" t="n">
        <f aca="true">IF(SUM(OFFSET(F126,-$F$21+2,0):F126)&gt;0,0,IF(F$21-F$20+1-$C127&lt;0,F$41,0))</f>
        <v>0</v>
      </c>
      <c r="G127" s="648" t="n">
        <f aca="true">IF(SUM(OFFSET(G126,-$F$21+2,0):G126)&gt;0,0,IF(G$21-G$20+1-$C127&lt;0,G$41,0))</f>
        <v>0</v>
      </c>
      <c r="H127" s="648" t="n">
        <f aca="true">IF(SUM(OFFSET(H126,-$F$21+2,0):H126)&gt;0,0,IF(H$21-H$20+1-$C127&lt;0,H$41,0))</f>
        <v>0</v>
      </c>
      <c r="I127" s="648" t="n">
        <f aca="true">IF(SUM(OFFSET(I126,-$F$21+2,0):I126)&gt;0,0,IF(I$21-I$20+1-$C127&lt;0,I$41,0))</f>
        <v>0</v>
      </c>
      <c r="J127" s="639"/>
      <c r="K127" s="649" t="n">
        <f aca="false">SUM(F127:I127)</f>
        <v>0</v>
      </c>
      <c r="L127" s="639"/>
      <c r="M127" s="639"/>
      <c r="N127" s="650" t="n">
        <f aca="true">IF(N$8='(Betriebsstoff- &amp; Anlagendaten)'!$B$157,F127,IF(SUM(OFFSET(N126,-N$21+2,0):N126)&gt;0,0,N$41))</f>
        <v>0</v>
      </c>
      <c r="O127" s="650" t="n">
        <f aca="true">IF(O$8='(Betriebsstoff- &amp; Anlagendaten)'!$B$157,G127,IF(SUM(OFFSET(O126,-O$21+2,0):O126)&gt;0,0,O$41))</f>
        <v>0</v>
      </c>
      <c r="P127" s="650" t="n">
        <f aca="true">IF(P$8='(Betriebsstoff- &amp; Anlagendaten)'!$B$157,H127,IF(SUM(OFFSET(P126,-P$21+2,0):P126)&gt;0,0,P$41))</f>
        <v>0</v>
      </c>
      <c r="Q127" s="650" t="n">
        <f aca="true">IF(Q$8='(Betriebsstoff- &amp; Anlagendaten)'!$B$157,I127,IF(SUM(OFFSET(Q126,-Q$21+2,0):Q126)&gt;0,0,Q$41))</f>
        <v>0</v>
      </c>
      <c r="R127" s="643"/>
      <c r="S127" s="651" t="n">
        <f aca="false">SUM(N127:Q127)</f>
        <v>0</v>
      </c>
      <c r="T127" s="643"/>
      <c r="U127" s="652" t="n">
        <v>0</v>
      </c>
      <c r="V127" s="653" t="n">
        <f aca="true">IF(SUM(OFFSET(V126,-V$21+2,0):V126)&gt;0,0,V$41)</f>
        <v>0</v>
      </c>
      <c r="W127" s="653" t="n">
        <f aca="true">IF(SUM(OFFSET(W126,-W$21+2,0):W126)&gt;0,0,W$41)</f>
        <v>0</v>
      </c>
      <c r="X127" s="653" t="n">
        <f aca="true">IF(SUM(OFFSET(X126,-X$21+2,0):X126)&gt;0,0,X$41)</f>
        <v>0</v>
      </c>
      <c r="Y127" s="653" t="n">
        <f aca="true">IF(SUM(OFFSET(Y126,-Y$21+2,0):Y126)&gt;0,0,Y$41)</f>
        <v>0</v>
      </c>
      <c r="Z127" s="653" t="n">
        <f aca="true">IF(SUM(OFFSET(Z126,-Z$21+2,0):Z126)&gt;0,0,Z$41)</f>
        <v>0</v>
      </c>
      <c r="AA127" s="653" t="n">
        <f aca="true">IF(SUM(OFFSET(AA126,-AA$21+2,0):AA126)&gt;0,0,AA$41)</f>
        <v>0</v>
      </c>
      <c r="AB127" s="653" t="n">
        <f aca="true">IF(SUM(OFFSET(AB126,-AB$21+2,0):AB126)&gt;0,0,AB$41)</f>
        <v>0</v>
      </c>
      <c r="AC127" s="653" t="n">
        <f aca="true">IF(SUM(OFFSET(AC126,-AC$21+2,0):AC126)&gt;0,0,AC$41)</f>
        <v>0</v>
      </c>
      <c r="AD127" s="653" t="n">
        <f aca="true">IF(SUM(OFFSET(AD126,-AD$21+2,0):AD126)&gt;0,0,AD$41)</f>
        <v>0</v>
      </c>
      <c r="AE127" s="653" t="n">
        <f aca="true">IF(SUM(OFFSET(AE126,-AE$21+2,0):AE126)&gt;0,0,AE$41)</f>
        <v>0</v>
      </c>
      <c r="AF127" s="653" t="n">
        <f aca="true">IF(SUM(OFFSET(AF126,-AF$21+2,0):AF126)&gt;0,0,AF$41)</f>
        <v>0</v>
      </c>
      <c r="AG127" s="653" t="n">
        <f aca="true">IF(SUM(OFFSET(AG126,-AG$21+2,0):AG126)&gt;0,0,AG$41)</f>
        <v>0</v>
      </c>
      <c r="AH127" s="653" t="n">
        <f aca="true">IF(SUM(OFFSET(AH126,-AH$21+2,0):AH126)&gt;0,0,AH$41)</f>
        <v>0</v>
      </c>
      <c r="AI127" s="653" t="n">
        <f aca="true">IF(SUM(OFFSET(AI126,-AI$21+2,0):AI126)&gt;0,0,AI$41)</f>
        <v>0</v>
      </c>
      <c r="AJ127" s="653" t="n">
        <f aca="true">IF(SUM(OFFSET(AJ126,-AJ$21+2,0):AJ126)&gt;0,0,AJ$41)</f>
        <v>0</v>
      </c>
      <c r="AK127" s="653" t="n">
        <f aca="true">IF(SUM(OFFSET(AK126,-AK$21+2,0):AK126)&gt;0,0,AK$41)</f>
        <v>0</v>
      </c>
      <c r="AL127" s="653" t="n">
        <f aca="true">IF(SUM(OFFSET(AL126,-AL$21+2,0):AL126)&gt;0,0,AL$41)</f>
        <v>0</v>
      </c>
      <c r="AM127" s="653" t="n">
        <f aca="true">IF(SUM(OFFSET(AM126,-AM$21+2,0):AM126)&gt;0,0,AM$41)</f>
        <v>0</v>
      </c>
      <c r="AN127" s="653" t="n">
        <f aca="true">IF(SUM(OFFSET(AN126,-AN$21+2,0):AN126)&gt;0,0,AN$41)</f>
        <v>0</v>
      </c>
    </row>
    <row r="128" customFormat="false" ht="15" hidden="false" customHeight="false" outlineLevel="0" collapsed="false">
      <c r="A128" s="2"/>
      <c r="B128" s="4"/>
      <c r="C128" s="647" t="n">
        <v>37</v>
      </c>
      <c r="D128" s="637"/>
      <c r="E128" s="620"/>
      <c r="F128" s="648" t="n">
        <f aca="true">IF(SUM(OFFSET(F127,-$F$21+2,0):F127)&gt;0,0,IF(F$21-F$20+1-$C128&lt;0,F$41,0))</f>
        <v>0</v>
      </c>
      <c r="G128" s="648" t="n">
        <f aca="true">IF(SUM(OFFSET(G127,-$F$21+2,0):G127)&gt;0,0,IF(G$21-G$20+1-$C128&lt;0,G$41,0))</f>
        <v>0</v>
      </c>
      <c r="H128" s="648" t="n">
        <f aca="true">IF(SUM(OFFSET(H127,-$F$21+2,0):H127)&gt;0,0,IF(H$21-H$20+1-$C128&lt;0,H$41,0))</f>
        <v>0</v>
      </c>
      <c r="I128" s="648" t="n">
        <f aca="true">IF(SUM(OFFSET(I127,-$F$21+2,0):I127)&gt;0,0,IF(I$21-I$20+1-$C128&lt;0,I$41,0))</f>
        <v>0</v>
      </c>
      <c r="J128" s="639"/>
      <c r="K128" s="649" t="n">
        <f aca="false">SUM(F128:I128)</f>
        <v>0</v>
      </c>
      <c r="L128" s="639"/>
      <c r="M128" s="639"/>
      <c r="N128" s="650" t="n">
        <f aca="true">IF(N$8='(Betriebsstoff- &amp; Anlagendaten)'!$B$157,F128,IF(SUM(OFFSET(N127,-N$21+2,0):N127)&gt;0,0,N$41))</f>
        <v>0</v>
      </c>
      <c r="O128" s="650" t="n">
        <f aca="true">IF(O$8='(Betriebsstoff- &amp; Anlagendaten)'!$B$157,G128,IF(SUM(OFFSET(O127,-O$21+2,0):O127)&gt;0,0,O$41))</f>
        <v>0</v>
      </c>
      <c r="P128" s="650" t="n">
        <f aca="true">IF(P$8='(Betriebsstoff- &amp; Anlagendaten)'!$B$157,H128,IF(SUM(OFFSET(P127,-P$21+2,0):P127)&gt;0,0,P$41))</f>
        <v>0</v>
      </c>
      <c r="Q128" s="650" t="n">
        <f aca="true">IF(Q$8='(Betriebsstoff- &amp; Anlagendaten)'!$B$157,I128,IF(SUM(OFFSET(Q127,-Q$21+2,0):Q127)&gt;0,0,Q$41))</f>
        <v>0</v>
      </c>
      <c r="R128" s="643"/>
      <c r="S128" s="651" t="n">
        <f aca="false">SUM(N128:Q128)</f>
        <v>0</v>
      </c>
      <c r="T128" s="643"/>
      <c r="U128" s="652" t="n">
        <v>0</v>
      </c>
      <c r="V128" s="653" t="n">
        <f aca="true">IF(SUM(OFFSET(V127,-V$21+2,0):V127)&gt;0,0,V$41)</f>
        <v>9500</v>
      </c>
      <c r="W128" s="653" t="n">
        <f aca="true">IF(SUM(OFFSET(W127,-W$21+2,0):W127)&gt;0,0,W$41)</f>
        <v>0</v>
      </c>
      <c r="X128" s="653" t="n">
        <f aca="true">IF(SUM(OFFSET(X127,-X$21+2,0):X127)&gt;0,0,X$41)</f>
        <v>0</v>
      </c>
      <c r="Y128" s="653" t="n">
        <f aca="true">IF(SUM(OFFSET(Y127,-Y$21+2,0):Y127)&gt;0,0,Y$41)</f>
        <v>0</v>
      </c>
      <c r="Z128" s="653" t="n">
        <f aca="true">IF(SUM(OFFSET(Z127,-Z$21+2,0):Z127)&gt;0,0,Z$41)</f>
        <v>0</v>
      </c>
      <c r="AA128" s="653" t="n">
        <f aca="true">IF(SUM(OFFSET(AA127,-AA$21+2,0):AA127)&gt;0,0,AA$41)</f>
        <v>14500</v>
      </c>
      <c r="AB128" s="653" t="n">
        <f aca="true">IF(SUM(OFFSET(AB127,-AB$21+2,0):AB127)&gt;0,0,AB$41)</f>
        <v>0</v>
      </c>
      <c r="AC128" s="653" t="n">
        <f aca="true">IF(SUM(OFFSET(AC127,-AC$21+2,0):AC127)&gt;0,0,AC$41)</f>
        <v>0</v>
      </c>
      <c r="AD128" s="653" t="n">
        <f aca="true">IF(SUM(OFFSET(AD127,-AD$21+2,0):AD127)&gt;0,0,AD$41)</f>
        <v>0</v>
      </c>
      <c r="AE128" s="653" t="n">
        <f aca="true">IF(SUM(OFFSET(AE127,-AE$21+2,0):AE127)&gt;0,0,AE$41)</f>
        <v>0</v>
      </c>
      <c r="AF128" s="653" t="n">
        <f aca="true">IF(SUM(OFFSET(AF127,-AF$21+2,0):AF127)&gt;0,0,AF$41)</f>
        <v>0</v>
      </c>
      <c r="AG128" s="653" t="n">
        <f aca="true">IF(SUM(OFFSET(AG127,-AG$21+2,0):AG127)&gt;0,0,AG$41)</f>
        <v>0</v>
      </c>
      <c r="AH128" s="653" t="n">
        <f aca="true">IF(SUM(OFFSET(AH127,-AH$21+2,0):AH127)&gt;0,0,AH$41)</f>
        <v>0</v>
      </c>
      <c r="AI128" s="653" t="n">
        <f aca="true">IF(SUM(OFFSET(AI127,-AI$21+2,0):AI127)&gt;0,0,AI$41)</f>
        <v>0</v>
      </c>
      <c r="AJ128" s="653" t="n">
        <f aca="true">IF(SUM(OFFSET(AJ127,-AJ$21+2,0):AJ127)&gt;0,0,AJ$41)</f>
        <v>0</v>
      </c>
      <c r="AK128" s="653" t="n">
        <f aca="true">IF(SUM(OFFSET(AK127,-AK$21+2,0):AK127)&gt;0,0,AK$41)</f>
        <v>0</v>
      </c>
      <c r="AL128" s="653" t="n">
        <f aca="true">IF(SUM(OFFSET(AL127,-AL$21+2,0):AL127)&gt;0,0,AL$41)</f>
        <v>0</v>
      </c>
      <c r="AM128" s="653" t="n">
        <f aca="true">IF(SUM(OFFSET(AM127,-AM$21+2,0):AM127)&gt;0,0,AM$41)</f>
        <v>0</v>
      </c>
      <c r="AN128" s="653" t="n">
        <f aca="true">IF(SUM(OFFSET(AN127,-AN$21+2,0):AN127)&gt;0,0,AN$41)</f>
        <v>0</v>
      </c>
    </row>
    <row r="129" customFormat="false" ht="15" hidden="false" customHeight="false" outlineLevel="0" collapsed="false">
      <c r="A129" s="2"/>
      <c r="B129" s="4"/>
      <c r="C129" s="647" t="n">
        <v>38</v>
      </c>
      <c r="D129" s="637"/>
      <c r="E129" s="620"/>
      <c r="F129" s="648" t="n">
        <f aca="true">IF(SUM(OFFSET(F128,-$F$21+2,0):F128)&gt;0,0,IF(F$21-F$20+1-$C129&lt;0,F$41,0))</f>
        <v>0</v>
      </c>
      <c r="G129" s="648" t="n">
        <f aca="true">IF(SUM(OFFSET(G128,-$F$21+2,0):G128)&gt;0,0,IF(G$21-G$20+1-$C129&lt;0,G$41,0))</f>
        <v>0</v>
      </c>
      <c r="H129" s="648" t="n">
        <f aca="true">IF(SUM(OFFSET(H128,-$F$21+2,0):H128)&gt;0,0,IF(H$21-H$20+1-$C129&lt;0,H$41,0))</f>
        <v>0</v>
      </c>
      <c r="I129" s="648" t="n">
        <f aca="true">IF(SUM(OFFSET(I128,-$F$21+2,0):I128)&gt;0,0,IF(I$21-I$20+1-$C129&lt;0,I$41,0))</f>
        <v>0</v>
      </c>
      <c r="J129" s="639"/>
      <c r="K129" s="649" t="n">
        <f aca="false">SUM(F129:I129)</f>
        <v>0</v>
      </c>
      <c r="L129" s="639"/>
      <c r="M129" s="639"/>
      <c r="N129" s="650" t="n">
        <f aca="true">IF(N$8='(Betriebsstoff- &amp; Anlagendaten)'!$B$157,F129,IF(SUM(OFFSET(N128,-N$21+2,0):N128)&gt;0,0,N$41))</f>
        <v>0</v>
      </c>
      <c r="O129" s="650" t="n">
        <f aca="true">IF(O$8='(Betriebsstoff- &amp; Anlagendaten)'!$B$157,G129,IF(SUM(OFFSET(O128,-O$21+2,0):O128)&gt;0,0,O$41))</f>
        <v>0</v>
      </c>
      <c r="P129" s="650" t="n">
        <f aca="true">IF(P$8='(Betriebsstoff- &amp; Anlagendaten)'!$B$157,H129,IF(SUM(OFFSET(P128,-P$21+2,0):P128)&gt;0,0,P$41))</f>
        <v>0</v>
      </c>
      <c r="Q129" s="650" t="n">
        <f aca="true">IF(Q$8='(Betriebsstoff- &amp; Anlagendaten)'!$B$157,I129,IF(SUM(OFFSET(Q128,-Q$21+2,0):Q128)&gt;0,0,Q$41))</f>
        <v>0</v>
      </c>
      <c r="R129" s="643"/>
      <c r="S129" s="651" t="n">
        <f aca="false">SUM(N129:Q129)</f>
        <v>0</v>
      </c>
      <c r="T129" s="643"/>
      <c r="U129" s="652" t="n">
        <v>0</v>
      </c>
      <c r="V129" s="653" t="n">
        <f aca="true">IF(SUM(OFFSET(V128,-V$21+2,0):V128)&gt;0,0,V$41)</f>
        <v>0</v>
      </c>
      <c r="W129" s="653" t="n">
        <f aca="true">IF(SUM(OFFSET(W128,-W$21+2,0):W128)&gt;0,0,W$41)</f>
        <v>0</v>
      </c>
      <c r="X129" s="653" t="n">
        <f aca="true">IF(SUM(OFFSET(X128,-X$21+2,0):X128)&gt;0,0,X$41)</f>
        <v>0</v>
      </c>
      <c r="Y129" s="653" t="n">
        <f aca="true">IF(SUM(OFFSET(Y128,-Y$21+2,0):Y128)&gt;0,0,Y$41)</f>
        <v>0</v>
      </c>
      <c r="Z129" s="653" t="n">
        <f aca="true">IF(SUM(OFFSET(Z128,-Z$21+2,0):Z128)&gt;0,0,Z$41)</f>
        <v>0</v>
      </c>
      <c r="AA129" s="653" t="n">
        <f aca="true">IF(SUM(OFFSET(AA128,-AA$21+2,0):AA128)&gt;0,0,AA$41)</f>
        <v>0</v>
      </c>
      <c r="AB129" s="653" t="n">
        <f aca="true">IF(SUM(OFFSET(AB128,-AB$21+2,0):AB128)&gt;0,0,AB$41)</f>
        <v>0</v>
      </c>
      <c r="AC129" s="653" t="n">
        <f aca="true">IF(SUM(OFFSET(AC128,-AC$21+2,0):AC128)&gt;0,0,AC$41)</f>
        <v>0</v>
      </c>
      <c r="AD129" s="653" t="n">
        <f aca="true">IF(SUM(OFFSET(AD128,-AD$21+2,0):AD128)&gt;0,0,AD$41)</f>
        <v>0</v>
      </c>
      <c r="AE129" s="653" t="n">
        <f aca="true">IF(SUM(OFFSET(AE128,-AE$21+2,0):AE128)&gt;0,0,AE$41)</f>
        <v>0</v>
      </c>
      <c r="AF129" s="653" t="n">
        <f aca="true">IF(SUM(OFFSET(AF128,-AF$21+2,0):AF128)&gt;0,0,AF$41)</f>
        <v>0</v>
      </c>
      <c r="AG129" s="653" t="n">
        <f aca="true">IF(SUM(OFFSET(AG128,-AG$21+2,0):AG128)&gt;0,0,AG$41)</f>
        <v>0</v>
      </c>
      <c r="AH129" s="653" t="n">
        <f aca="true">IF(SUM(OFFSET(AH128,-AH$21+2,0):AH128)&gt;0,0,AH$41)</f>
        <v>0</v>
      </c>
      <c r="AI129" s="653" t="n">
        <f aca="true">IF(SUM(OFFSET(AI128,-AI$21+2,0):AI128)&gt;0,0,AI$41)</f>
        <v>0</v>
      </c>
      <c r="AJ129" s="653" t="n">
        <f aca="true">IF(SUM(OFFSET(AJ128,-AJ$21+2,0):AJ128)&gt;0,0,AJ$41)</f>
        <v>0</v>
      </c>
      <c r="AK129" s="653" t="n">
        <f aca="true">IF(SUM(OFFSET(AK128,-AK$21+2,0):AK128)&gt;0,0,AK$41)</f>
        <v>0</v>
      </c>
      <c r="AL129" s="653" t="n">
        <f aca="true">IF(SUM(OFFSET(AL128,-AL$21+2,0):AL128)&gt;0,0,AL$41)</f>
        <v>0</v>
      </c>
      <c r="AM129" s="653" t="n">
        <f aca="true">IF(SUM(OFFSET(AM128,-AM$21+2,0):AM128)&gt;0,0,AM$41)</f>
        <v>0</v>
      </c>
      <c r="AN129" s="653" t="n">
        <f aca="true">IF(SUM(OFFSET(AN128,-AN$21+2,0):AN128)&gt;0,0,AN$41)</f>
        <v>0</v>
      </c>
    </row>
    <row r="130" customFormat="false" ht="15" hidden="false" customHeight="false" outlineLevel="0" collapsed="false">
      <c r="A130" s="2"/>
      <c r="B130" s="4"/>
      <c r="C130" s="647" t="n">
        <v>39</v>
      </c>
      <c r="D130" s="637"/>
      <c r="E130" s="620"/>
      <c r="F130" s="648" t="n">
        <f aca="true">IF(SUM(OFFSET(F129,-$F$21+2,0):F129)&gt;0,0,IF(F$21-F$20+1-$C130&lt;0,F$41,0))</f>
        <v>0</v>
      </c>
      <c r="G130" s="648" t="n">
        <f aca="true">IF(SUM(OFFSET(G129,-$F$21+2,0):G129)&gt;0,0,IF(G$21-G$20+1-$C130&lt;0,G$41,0))</f>
        <v>0</v>
      </c>
      <c r="H130" s="648" t="n">
        <f aca="true">IF(SUM(OFFSET(H129,-$F$21+2,0):H129)&gt;0,0,IF(H$21-H$20+1-$C130&lt;0,H$41,0))</f>
        <v>0</v>
      </c>
      <c r="I130" s="648" t="n">
        <f aca="true">IF(SUM(OFFSET(I129,-$F$21+2,0):I129)&gt;0,0,IF(I$21-I$20+1-$C130&lt;0,I$41,0))</f>
        <v>0</v>
      </c>
      <c r="J130" s="639"/>
      <c r="K130" s="649" t="n">
        <f aca="false">SUM(F130:I130)</f>
        <v>0</v>
      </c>
      <c r="L130" s="639"/>
      <c r="M130" s="639"/>
      <c r="N130" s="650" t="n">
        <f aca="true">IF(N$8='(Betriebsstoff- &amp; Anlagendaten)'!$B$157,F130,IF(SUM(OFFSET(N129,-N$21+2,0):N129)&gt;0,0,N$41))</f>
        <v>0</v>
      </c>
      <c r="O130" s="650" t="n">
        <f aca="true">IF(O$8='(Betriebsstoff- &amp; Anlagendaten)'!$B$157,G130,IF(SUM(OFFSET(O129,-O$21+2,0):O129)&gt;0,0,O$41))</f>
        <v>0</v>
      </c>
      <c r="P130" s="650" t="n">
        <f aca="true">IF(P$8='(Betriebsstoff- &amp; Anlagendaten)'!$B$157,H130,IF(SUM(OFFSET(P129,-P$21+2,0):P129)&gt;0,0,P$41))</f>
        <v>0</v>
      </c>
      <c r="Q130" s="650" t="n">
        <f aca="true">IF(Q$8='(Betriebsstoff- &amp; Anlagendaten)'!$B$157,I130,IF(SUM(OFFSET(Q129,-Q$21+2,0):Q129)&gt;0,0,Q$41))</f>
        <v>0</v>
      </c>
      <c r="R130" s="643"/>
      <c r="S130" s="651" t="n">
        <f aca="false">SUM(N130:Q130)</f>
        <v>0</v>
      </c>
      <c r="T130" s="643"/>
      <c r="U130" s="652" t="n">
        <v>0</v>
      </c>
      <c r="V130" s="653" t="n">
        <f aca="true">IF(SUM(OFFSET(V129,-V$21+2,0):V129)&gt;0,0,V$41)</f>
        <v>0</v>
      </c>
      <c r="W130" s="653" t="n">
        <f aca="true">IF(SUM(OFFSET(W129,-W$21+2,0):W129)&gt;0,0,W$41)</f>
        <v>0</v>
      </c>
      <c r="X130" s="653" t="n">
        <f aca="true">IF(SUM(OFFSET(X129,-X$21+2,0):X129)&gt;0,0,X$41)</f>
        <v>0</v>
      </c>
      <c r="Y130" s="653" t="n">
        <f aca="true">IF(SUM(OFFSET(Y129,-Y$21+2,0):Y129)&gt;0,0,Y$41)</f>
        <v>0</v>
      </c>
      <c r="Z130" s="653" t="n">
        <f aca="true">IF(SUM(OFFSET(Z129,-Z$21+2,0):Z129)&gt;0,0,Z$41)</f>
        <v>0</v>
      </c>
      <c r="AA130" s="653" t="n">
        <f aca="true">IF(SUM(OFFSET(AA129,-AA$21+2,0):AA129)&gt;0,0,AA$41)</f>
        <v>0</v>
      </c>
      <c r="AB130" s="653" t="n">
        <f aca="true">IF(SUM(OFFSET(AB129,-AB$21+2,0):AB129)&gt;0,0,AB$41)</f>
        <v>0</v>
      </c>
      <c r="AC130" s="653" t="n">
        <f aca="true">IF(SUM(OFFSET(AC129,-AC$21+2,0):AC129)&gt;0,0,AC$41)</f>
        <v>0</v>
      </c>
      <c r="AD130" s="653" t="n">
        <f aca="true">IF(SUM(OFFSET(AD129,-AD$21+2,0):AD129)&gt;0,0,AD$41)</f>
        <v>0</v>
      </c>
      <c r="AE130" s="653" t="n">
        <f aca="true">IF(SUM(OFFSET(AE129,-AE$21+2,0):AE129)&gt;0,0,AE$41)</f>
        <v>0</v>
      </c>
      <c r="AF130" s="653" t="n">
        <f aca="true">IF(SUM(OFFSET(AF129,-AF$21+2,0):AF129)&gt;0,0,AF$41)</f>
        <v>0</v>
      </c>
      <c r="AG130" s="653" t="n">
        <f aca="true">IF(SUM(OFFSET(AG129,-AG$21+2,0):AG129)&gt;0,0,AG$41)</f>
        <v>0</v>
      </c>
      <c r="AH130" s="653" t="n">
        <f aca="true">IF(SUM(OFFSET(AH129,-AH$21+2,0):AH129)&gt;0,0,AH$41)</f>
        <v>0</v>
      </c>
      <c r="AI130" s="653" t="n">
        <f aca="true">IF(SUM(OFFSET(AI129,-AI$21+2,0):AI129)&gt;0,0,AI$41)</f>
        <v>0</v>
      </c>
      <c r="AJ130" s="653" t="n">
        <f aca="true">IF(SUM(OFFSET(AJ129,-AJ$21+2,0):AJ129)&gt;0,0,AJ$41)</f>
        <v>0</v>
      </c>
      <c r="AK130" s="653" t="n">
        <f aca="true">IF(SUM(OFFSET(AK129,-AK$21+2,0):AK129)&gt;0,0,AK$41)</f>
        <v>0</v>
      </c>
      <c r="AL130" s="653" t="n">
        <f aca="true">IF(SUM(OFFSET(AL129,-AL$21+2,0):AL129)&gt;0,0,AL$41)</f>
        <v>0</v>
      </c>
      <c r="AM130" s="653" t="n">
        <f aca="true">IF(SUM(OFFSET(AM129,-AM$21+2,0):AM129)&gt;0,0,AM$41)</f>
        <v>0</v>
      </c>
      <c r="AN130" s="653" t="n">
        <f aca="true">IF(SUM(OFFSET(AN129,-AN$21+2,0):AN129)&gt;0,0,AN$41)</f>
        <v>0</v>
      </c>
    </row>
    <row r="131" customFormat="false" ht="15" hidden="false" customHeight="false" outlineLevel="0" collapsed="false">
      <c r="A131" s="2"/>
      <c r="B131" s="4"/>
      <c r="C131" s="647" t="n">
        <v>40</v>
      </c>
      <c r="D131" s="637"/>
      <c r="E131" s="620"/>
      <c r="F131" s="648" t="n">
        <f aca="true">IF(SUM(OFFSET(F130,-$F$21+2,0):F130)&gt;0,0,IF(F$21-F$20+1-$C131&lt;0,F$41,0))</f>
        <v>0</v>
      </c>
      <c r="G131" s="648" t="n">
        <f aca="true">IF(SUM(OFFSET(G130,-$F$21+2,0):G130)&gt;0,0,IF(G$21-G$20+1-$C131&lt;0,G$41,0))</f>
        <v>0</v>
      </c>
      <c r="H131" s="648" t="n">
        <f aca="true">IF(SUM(OFFSET(H130,-$F$21+2,0):H130)&gt;0,0,IF(H$21-H$20+1-$C131&lt;0,H$41,0))</f>
        <v>0</v>
      </c>
      <c r="I131" s="648" t="n">
        <f aca="true">IF(SUM(OFFSET(I130,-$F$21+2,0):I130)&gt;0,0,IF(I$21-I$20+1-$C131&lt;0,I$41,0))</f>
        <v>0</v>
      </c>
      <c r="J131" s="639"/>
      <c r="K131" s="649" t="n">
        <f aca="false">SUM(F131:I131)</f>
        <v>0</v>
      </c>
      <c r="L131" s="639"/>
      <c r="M131" s="639"/>
      <c r="N131" s="650" t="n">
        <f aca="true">IF(N$8='(Betriebsstoff- &amp; Anlagendaten)'!$B$157,F131,IF(SUM(OFFSET(N130,-N$21+2,0):N130)&gt;0,0,N$41))</f>
        <v>0</v>
      </c>
      <c r="O131" s="650" t="n">
        <f aca="true">IF(O$8='(Betriebsstoff- &amp; Anlagendaten)'!$B$157,G131,IF(SUM(OFFSET(O130,-O$21+2,0):O130)&gt;0,0,O$41))</f>
        <v>0</v>
      </c>
      <c r="P131" s="650" t="n">
        <f aca="true">IF(P$8='(Betriebsstoff- &amp; Anlagendaten)'!$B$157,H131,IF(SUM(OFFSET(P130,-P$21+2,0):P130)&gt;0,0,P$41))</f>
        <v>0</v>
      </c>
      <c r="Q131" s="650" t="n">
        <f aca="true">IF(Q$8='(Betriebsstoff- &amp; Anlagendaten)'!$B$157,I131,IF(SUM(OFFSET(Q130,-Q$21+2,0):Q130)&gt;0,0,Q$41))</f>
        <v>0</v>
      </c>
      <c r="R131" s="643"/>
      <c r="S131" s="651" t="n">
        <f aca="false">SUM(N131:Q131)</f>
        <v>0</v>
      </c>
      <c r="T131" s="643"/>
      <c r="U131" s="652" t="n">
        <v>0</v>
      </c>
      <c r="V131" s="653" t="n">
        <f aca="true">IF(SUM(OFFSET(V130,-V$21+2,0):V130)&gt;0,0,V$41)</f>
        <v>0</v>
      </c>
      <c r="W131" s="653" t="n">
        <f aca="true">IF(SUM(OFFSET(W130,-W$21+2,0):W130)&gt;0,0,W$41)</f>
        <v>0</v>
      </c>
      <c r="X131" s="653" t="n">
        <f aca="true">IF(SUM(OFFSET(X130,-X$21+2,0):X130)&gt;0,0,X$41)</f>
        <v>0</v>
      </c>
      <c r="Y131" s="653" t="n">
        <f aca="true">IF(SUM(OFFSET(Y130,-Y$21+2,0):Y130)&gt;0,0,Y$41)</f>
        <v>0</v>
      </c>
      <c r="Z131" s="653" t="n">
        <f aca="true">IF(SUM(OFFSET(Z130,-Z$21+2,0):Z130)&gt;0,0,Z$41)</f>
        <v>0</v>
      </c>
      <c r="AA131" s="653" t="n">
        <f aca="true">IF(SUM(OFFSET(AA130,-AA$21+2,0):AA130)&gt;0,0,AA$41)</f>
        <v>0</v>
      </c>
      <c r="AB131" s="653" t="n">
        <f aca="true">IF(SUM(OFFSET(AB130,-AB$21+2,0):AB130)&gt;0,0,AB$41)</f>
        <v>0</v>
      </c>
      <c r="AC131" s="653" t="n">
        <f aca="true">IF(SUM(OFFSET(AC130,-AC$21+2,0):AC130)&gt;0,0,AC$41)</f>
        <v>0</v>
      </c>
      <c r="AD131" s="653" t="n">
        <f aca="true">IF(SUM(OFFSET(AD130,-AD$21+2,0):AD130)&gt;0,0,AD$41)</f>
        <v>0</v>
      </c>
      <c r="AE131" s="653" t="n">
        <f aca="true">IF(SUM(OFFSET(AE130,-AE$21+2,0):AE130)&gt;0,0,AE$41)</f>
        <v>0</v>
      </c>
      <c r="AF131" s="653" t="n">
        <f aca="true">IF(SUM(OFFSET(AF130,-AF$21+2,0):AF130)&gt;0,0,AF$41)</f>
        <v>0</v>
      </c>
      <c r="AG131" s="653" t="n">
        <f aca="true">IF(SUM(OFFSET(AG130,-AG$21+2,0):AG130)&gt;0,0,AG$41)</f>
        <v>0</v>
      </c>
      <c r="AH131" s="653" t="n">
        <f aca="true">IF(SUM(OFFSET(AH130,-AH$21+2,0):AH130)&gt;0,0,AH$41)</f>
        <v>0</v>
      </c>
      <c r="AI131" s="653" t="n">
        <f aca="true">IF(SUM(OFFSET(AI130,-AI$21+2,0):AI130)&gt;0,0,AI$41)</f>
        <v>0</v>
      </c>
      <c r="AJ131" s="653" t="n">
        <f aca="true">IF(SUM(OFFSET(AJ130,-AJ$21+2,0):AJ130)&gt;0,0,AJ$41)</f>
        <v>0</v>
      </c>
      <c r="AK131" s="653" t="n">
        <f aca="true">IF(SUM(OFFSET(AK130,-AK$21+2,0):AK130)&gt;0,0,AK$41)</f>
        <v>0</v>
      </c>
      <c r="AL131" s="653" t="n">
        <f aca="true">IF(SUM(OFFSET(AL130,-AL$21+2,0):AL130)&gt;0,0,AL$41)</f>
        <v>0</v>
      </c>
      <c r="AM131" s="653" t="n">
        <f aca="true">IF(SUM(OFFSET(AM130,-AM$21+2,0):AM130)&gt;0,0,AM$41)</f>
        <v>0</v>
      </c>
      <c r="AN131" s="653" t="n">
        <f aca="true">IF(SUM(OFFSET(AN130,-AN$21+2,0):AN130)&gt;0,0,AN$41)</f>
        <v>0</v>
      </c>
    </row>
    <row r="132" customFormat="false" ht="17.25" hidden="false" customHeight="false" outlineLevel="0" collapsed="false">
      <c r="A132" s="2"/>
      <c r="B132" s="4"/>
      <c r="C132" s="654" t="s">
        <v>235</v>
      </c>
      <c r="D132" s="655"/>
      <c r="E132" s="620"/>
      <c r="F132" s="656" t="n">
        <f aca="true">SUM(F92:OFFSET(F92,$C$55-1,0))/$C$55</f>
        <v>0</v>
      </c>
      <c r="G132" s="656" t="n">
        <f aca="true">SUM(G92:OFFSET(G92,$C$55-1,0))/$C$55</f>
        <v>0</v>
      </c>
      <c r="H132" s="656" t="n">
        <f aca="true">SUM(H92:OFFSET(H92,$C$55-1,0))/$C$55</f>
        <v>0</v>
      </c>
      <c r="I132" s="656" t="n">
        <f aca="true">SUM(I92:OFFSET(I92,$C$55-1,0))/$C$55</f>
        <v>0</v>
      </c>
      <c r="J132" s="657"/>
      <c r="K132" s="657" t="n">
        <f aca="false">SUM(F132:I132)</f>
        <v>0</v>
      </c>
      <c r="L132" s="658"/>
      <c r="M132" s="658"/>
      <c r="N132" s="656" t="n">
        <f aca="true">SUM(N92:OFFSET(N92,$C$55-1,0))/$C$55</f>
        <v>0</v>
      </c>
      <c r="O132" s="656" t="n">
        <f aca="true">SUM(O92:OFFSET(O92,$C$55-1,0))/$C$55</f>
        <v>0</v>
      </c>
      <c r="P132" s="656" t="n">
        <f aca="true">SUM(P92:OFFSET(P92,$C$55-1,0))/$C$55</f>
        <v>0</v>
      </c>
      <c r="Q132" s="656" t="n">
        <f aca="true">SUM(Q92:OFFSET(Q92,$C$55-1,0))/$C$55</f>
        <v>0</v>
      </c>
      <c r="R132" s="657"/>
      <c r="S132" s="659" t="n">
        <f aca="false">SUM(N132:Q132)</f>
        <v>0</v>
      </c>
      <c r="T132" s="658"/>
      <c r="U132" s="656" t="n">
        <f aca="true">SUM(U92:OFFSET(U92,$C$55-1,0))/$C$55</f>
        <v>400</v>
      </c>
      <c r="V132" s="656" t="n">
        <f aca="true">SUM(V92:OFFSET(V92,$C$55-1,0))/$C$55</f>
        <v>975</v>
      </c>
      <c r="W132" s="656" t="n">
        <f aca="true">SUM(W92:OFFSET(W92,$C$55-1,0))/$C$55</f>
        <v>25000</v>
      </c>
      <c r="X132" s="656" t="n">
        <f aca="true">SUM(X92:OFFSET(X92,$C$55-1,0))/$C$55</f>
        <v>500</v>
      </c>
      <c r="Y132" s="656" t="n">
        <f aca="true">SUM(Y92:OFFSET(Y92,$C$55-1,0))/$C$55</f>
        <v>500</v>
      </c>
      <c r="Z132" s="656" t="n">
        <f aca="true">SUM(Z92:OFFSET(Z92,$C$55-1,0))/$C$55</f>
        <v>475</v>
      </c>
      <c r="AA132" s="656" t="n">
        <f aca="true">SUM(AA92:OFFSET(AA92,$C$55-1,0))/$C$55</f>
        <v>2325</v>
      </c>
      <c r="AB132" s="656" t="n">
        <f aca="true">SUM(AB92:OFFSET(AB92,$C$55-1,0))/$C$55</f>
        <v>600</v>
      </c>
      <c r="AC132" s="656" t="n">
        <f aca="true">SUM(AC92:OFFSET(AC92,$C$55-1,0))/$C$55</f>
        <v>1175</v>
      </c>
      <c r="AD132" s="656" t="n">
        <f aca="true">SUM(AD92:OFFSET(AD92,$C$55-1,0))/$C$55</f>
        <v>325</v>
      </c>
      <c r="AE132" s="656" t="n">
        <f aca="true">SUM(AE92:OFFSET(AE92,$C$55-1,0))/$C$55</f>
        <v>1700</v>
      </c>
      <c r="AF132" s="656" t="n">
        <f aca="true">SUM(AF92:OFFSET(AF92,$C$55-1,0))/$C$55</f>
        <v>2500</v>
      </c>
      <c r="AG132" s="656" t="n">
        <f aca="true">SUM(AG92:OFFSET(AG92,$C$55-1,0))/$C$55</f>
        <v>2200</v>
      </c>
      <c r="AH132" s="656" t="n">
        <f aca="true">SUM(AH92:OFFSET(AH92,$C$55-1,0))/$C$55</f>
        <v>3000</v>
      </c>
      <c r="AI132" s="656" t="n">
        <f aca="true">SUM(AI92:OFFSET(AI92,$C$55-1,0))/$C$55</f>
        <v>375</v>
      </c>
      <c r="AJ132" s="656" t="n">
        <f aca="true">SUM(AJ92:OFFSET(AJ92,$C$55-1,0))/$C$55</f>
        <v>1800</v>
      </c>
      <c r="AK132" s="656" t="n">
        <f aca="true">SUM(AK92:OFFSET(AK92,$C$55-1,0))/$C$55</f>
        <v>1700</v>
      </c>
      <c r="AL132" s="656" t="n">
        <f aca="true">SUM(AL92:OFFSET(AL92,$C$55-1,0))/$C$55</f>
        <v>0</v>
      </c>
      <c r="AM132" s="656" t="n">
        <f aca="true">SUM(AM92:OFFSET(AM92,$C$55-1,0))/$C$55</f>
        <v>0</v>
      </c>
      <c r="AN132" s="656" t="n">
        <f aca="true">SUM(AN92:OFFSET(AN92,$C$55-1,0))/$C$55</f>
        <v>0</v>
      </c>
    </row>
    <row r="133" s="569" customFormat="true" ht="25.5" hidden="false" customHeight="false" outlineLevel="0" collapsed="false">
      <c r="A133" s="660"/>
      <c r="B133" s="661" t="s">
        <v>236</v>
      </c>
      <c r="C133" s="662" t="s">
        <v>237</v>
      </c>
      <c r="D133" s="663"/>
      <c r="E133" s="664"/>
      <c r="F133" s="665"/>
      <c r="G133" s="666"/>
      <c r="H133" s="666"/>
      <c r="I133" s="666"/>
      <c r="J133" s="667"/>
      <c r="K133" s="666"/>
      <c r="L133" s="667"/>
      <c r="M133" s="667"/>
      <c r="N133" s="666"/>
      <c r="O133" s="666"/>
      <c r="P133" s="666"/>
      <c r="Q133" s="666"/>
      <c r="R133" s="667"/>
      <c r="S133" s="668"/>
      <c r="T133" s="667"/>
      <c r="U133" s="665"/>
      <c r="V133" s="666"/>
      <c r="W133" s="666"/>
      <c r="X133" s="666"/>
      <c r="Y133" s="666"/>
      <c r="Z133" s="666"/>
      <c r="AA133" s="666"/>
      <c r="AB133" s="666"/>
      <c r="AC133" s="666"/>
      <c r="AD133" s="666"/>
      <c r="AE133" s="666"/>
      <c r="AF133" s="666"/>
      <c r="AG133" s="666"/>
      <c r="AH133" s="666"/>
      <c r="AI133" s="666"/>
      <c r="AJ133" s="666"/>
      <c r="AK133" s="666"/>
      <c r="AL133" s="666"/>
      <c r="AM133" s="666"/>
      <c r="AN133" s="666"/>
      <c r="ALP133" s="669"/>
      <c r="ALQ133" s="669"/>
      <c r="ALR133" s="669"/>
      <c r="ALS133" s="669"/>
    </row>
    <row r="134" s="569" customFormat="true" ht="17.25" hidden="false" customHeight="false" outlineLevel="0" collapsed="false">
      <c r="A134" s="660"/>
      <c r="B134" s="670"/>
      <c r="C134" s="671" t="n">
        <v>0</v>
      </c>
      <c r="D134" s="663"/>
      <c r="E134" s="667"/>
      <c r="F134" s="663"/>
      <c r="G134" s="667"/>
      <c r="H134" s="667"/>
      <c r="I134" s="667"/>
      <c r="J134" s="667"/>
      <c r="K134" s="667"/>
      <c r="L134" s="667"/>
      <c r="M134" s="667"/>
      <c r="N134" s="667"/>
      <c r="O134" s="667"/>
      <c r="P134" s="667"/>
      <c r="Q134" s="667"/>
      <c r="R134" s="667"/>
      <c r="S134" s="672"/>
      <c r="T134" s="667"/>
      <c r="U134" s="663"/>
      <c r="V134" s="667"/>
      <c r="W134" s="667"/>
      <c r="X134" s="667"/>
      <c r="Y134" s="667"/>
      <c r="Z134" s="667"/>
      <c r="AA134" s="667"/>
      <c r="AB134" s="667"/>
      <c r="AC134" s="667"/>
      <c r="AD134" s="667"/>
      <c r="AE134" s="667"/>
      <c r="AF134" s="667"/>
      <c r="AG134" s="667"/>
      <c r="AH134" s="667"/>
      <c r="AI134" s="667"/>
      <c r="AJ134" s="667"/>
      <c r="AK134" s="667"/>
      <c r="AL134" s="667"/>
      <c r="AM134" s="667"/>
      <c r="AN134" s="667"/>
      <c r="ALP134" s="669"/>
      <c r="ALQ134" s="669"/>
      <c r="ALR134" s="669"/>
      <c r="ALS134" s="669"/>
    </row>
    <row r="135" s="569" customFormat="true" ht="17.25" hidden="false" customHeight="false" outlineLevel="0" collapsed="false">
      <c r="A135" s="660"/>
      <c r="B135" s="670"/>
      <c r="C135" s="671" t="n">
        <v>1</v>
      </c>
      <c r="D135" s="673"/>
      <c r="E135" s="667"/>
      <c r="F135" s="674" t="n">
        <f aca="false">IF(VLOOKUP(F$7,'(Energiepreise)'!$B$10:$C$23,2,0)&lt;&gt;"",VLOOKUP(F$7,'(Energiepreise)'!$B$10:$C$23,2,0)*F$22*(1+VLOOKUP(F$7,'(Energiepreise)'!$E$10:$BZ$23,3,0))^$C135/100,VLOOKUP(F$7,'(Energiepreise)'!$E$10:$BZ$23,4+$C134+'1. Anleitung'!$B$5-'(Energiepreise)'!$I$9,0)*F$22/100)</f>
        <v>0</v>
      </c>
      <c r="G135" s="674" t="n">
        <f aca="false">IF(VLOOKUP(G$7,'(Energiepreise)'!$B$10:$C$23,2,0)&lt;&gt;"",VLOOKUP(G$7,'(Energiepreise)'!$B$10:$C$23,2,0)*G$22*(1+VLOOKUP(G$7,'(Energiepreise)'!$E$10:$BZ$23,3,0))^$C135/100,VLOOKUP(G$7,'(Energiepreise)'!$E$10:$BZ$23,4+$C134+'1. Anleitung'!$B$5-'(Energiepreise)'!$I$9,0)*G$22/100)</f>
        <v>0</v>
      </c>
      <c r="H135" s="674" t="n">
        <f aca="false">IF(VLOOKUP(H$7,'(Energiepreise)'!$B$10:$C$23,2,0)&lt;&gt;"",VLOOKUP(H$7,'(Energiepreise)'!$B$10:$C$23,2,0)*H$22*(1+VLOOKUP(H$7,'(Energiepreise)'!$E$10:$BZ$23,3,0))^$C135/100,VLOOKUP(H$7,'(Energiepreise)'!$E$10:$BZ$23,4+$C134+'1. Anleitung'!$B$5-'(Energiepreise)'!$I$9,0)*H$22/100)</f>
        <v>0</v>
      </c>
      <c r="I135" s="674" t="n">
        <f aca="false">IF(VLOOKUP(I$7,'(Energiepreise)'!$B$10:$C$23,2,0)&lt;&gt;"",VLOOKUP(I$7,'(Energiepreise)'!$B$10:$C$23,2,0)*I$22*(1+VLOOKUP(I$7,'(Energiepreise)'!$E$10:$BZ$23,3,0))^$C135/100,VLOOKUP(I$7,'(Energiepreise)'!$E$10:$BZ$23,4+$C134+'1. Anleitung'!$B$5-'(Energiepreise)'!$I$9,0)*I$22/100)</f>
        <v>0</v>
      </c>
      <c r="J135" s="675"/>
      <c r="K135" s="676" t="n">
        <f aca="false">SUM(F135:I135)</f>
        <v>0</v>
      </c>
      <c r="L135" s="675"/>
      <c r="M135" s="675"/>
      <c r="N135" s="674" t="n">
        <f aca="false">IF(VLOOKUP(N$7,'(Energiepreise)'!$B$10:$C$23,2,0)&lt;&gt;"",VLOOKUP(N$7,'(Energiepreise)'!$B$10:$C$23,2,0)*N$22*(1+VLOOKUP(N$7,'(Energiepreise)'!$E$10:$BZ$23,3,0))^$C135/100,VLOOKUP(N$7,'(Energiepreise)'!$E$10:$BZ$23,4+$C134+'1. Anleitung'!$B$5-'(Energiepreise)'!$I$9,0)*N$22/100)</f>
        <v>0</v>
      </c>
      <c r="O135" s="674" t="n">
        <f aca="false">IF(VLOOKUP(O$7,'(Energiepreise)'!$B$10:$C$23,2,0)&lt;&gt;"",VLOOKUP(O$7,'(Energiepreise)'!$B$10:$C$23,2,0)*O$22*(1+VLOOKUP(O$7,'(Energiepreise)'!$E$10:$BZ$23,3,0))^$C135/100,VLOOKUP(O$7,'(Energiepreise)'!$E$10:$BZ$23,4+$C134+'1. Anleitung'!$B$5-'(Energiepreise)'!$I$9,0)*O$22/100)</f>
        <v>0</v>
      </c>
      <c r="P135" s="674" t="n">
        <f aca="false">IF(VLOOKUP(P$7,'(Energiepreise)'!$B$10:$C$23,2,0)&lt;&gt;"",VLOOKUP(P$7,'(Energiepreise)'!$B$10:$C$23,2,0)*P$22*(1+VLOOKUP(P$7,'(Energiepreise)'!$E$10:$BZ$23,3,0))^$C135/100,VLOOKUP(P$7,'(Energiepreise)'!$E$10:$BZ$23,4+$C134+'1. Anleitung'!$B$5-'(Energiepreise)'!$I$9,0)*P$22/100)</f>
        <v>0</v>
      </c>
      <c r="Q135" s="674" t="n">
        <f aca="false">IF(VLOOKUP(Q$7,'(Energiepreise)'!$B$10:$C$23,2,0)&lt;&gt;"",VLOOKUP(Q$7,'(Energiepreise)'!$B$10:$C$23,2,0)*Q$22*(1+VLOOKUP(Q$7,'(Energiepreise)'!$E$10:$BZ$23,3,0))^$C135/100,VLOOKUP(Q$7,'(Energiepreise)'!$E$10:$BZ$23,4+$C134+'1. Anleitung'!$B$5-'(Energiepreise)'!$I$9,0)*Q$22/100)</f>
        <v>0</v>
      </c>
      <c r="R135" s="675"/>
      <c r="S135" s="677" t="n">
        <f aca="false">SUM(N135:Q135)</f>
        <v>0</v>
      </c>
      <c r="T135" s="675"/>
      <c r="U135" s="674" t="n">
        <f aca="false">IF(VLOOKUP(U$7,'(Energiepreise)'!$B$10:$C$23,2,0)&lt;&gt;"",VLOOKUP(U$7,'(Energiepreise)'!$B$10:$C$23,2,0)*U$22*(1+VLOOKUP(U$7,'(Energiepreise)'!$E$10:$BZ$23,3,0))^$C135/100,VLOOKUP(U$7,'(Energiepreise)'!$E$10:$BZ$23,4+$C134+'1. Anleitung'!$B$5-'(Energiepreise)'!$I$9,0)*U$22/100)</f>
        <v>0</v>
      </c>
      <c r="V135" s="674" t="n">
        <f aca="false">IF(VLOOKUP(V$7,'(Energiepreise)'!$B$10:$C$23,2,0)&lt;&gt;"",VLOOKUP(V$7,'(Energiepreise)'!$B$10:$C$23,2,0)*V$22*(1+VLOOKUP(V$7,'(Energiepreise)'!$E$10:$BZ$23,3,0))^$C135/100,VLOOKUP(V$7,'(Energiepreise)'!$E$10:$BZ$23,4+$C134+'1. Anleitung'!$B$5-'(Energiepreise)'!$I$9,0)*V$22/100)</f>
        <v>0</v>
      </c>
      <c r="W135" s="674" t="n">
        <f aca="false">IF(VLOOKUP(W$7,'(Energiepreise)'!$B$10:$C$23,2,0)&lt;&gt;"",VLOOKUP(W$7,'(Energiepreise)'!$B$10:$C$23,2,0)*W$22*(1+VLOOKUP(W$7,'(Energiepreise)'!$E$10:$BZ$23,3,0))^$C135/100,VLOOKUP(W$7,'(Energiepreise)'!$E$10:$BZ$23,4+$C134+'1. Anleitung'!$B$5-'(Energiepreise)'!$I$9,0)*W$22/100)</f>
        <v>0</v>
      </c>
      <c r="X135" s="674" t="n">
        <f aca="false">IF(VLOOKUP(X$7,'(Energiepreise)'!$B$10:$C$23,2,0)&lt;&gt;"",VLOOKUP(X$7,'(Energiepreise)'!$B$10:$C$23,2,0)*X$22*(1+VLOOKUP(X$7,'(Energiepreise)'!$E$10:$BZ$23,3,0))^$C135/100,VLOOKUP(X$7,'(Energiepreise)'!$E$10:$BZ$23,4+$C134+'1. Anleitung'!$B$5-'(Energiepreise)'!$I$9,0)*X$22/100)</f>
        <v>0</v>
      </c>
      <c r="Y135" s="674" t="n">
        <f aca="false">IF(VLOOKUP(Y$7,'(Energiepreise)'!$B$10:$C$23,2,0)&lt;&gt;"",VLOOKUP(Y$7,'(Energiepreise)'!$B$10:$C$23,2,0)*Y$22*(1+VLOOKUP(Y$7,'(Energiepreise)'!$E$10:$BZ$23,3,0))^$C135/100,VLOOKUP(Y$7,'(Energiepreise)'!$E$10:$BZ$23,4+$C134+'1. Anleitung'!$B$5-'(Energiepreise)'!$I$9,0)*Y$22/100)</f>
        <v>0</v>
      </c>
      <c r="Z135" s="674" t="n">
        <f aca="false">IF(VLOOKUP(Z$7,'(Energiepreise)'!$B$10:$C$23,2,0)&lt;&gt;"",VLOOKUP(Z$7,'(Energiepreise)'!$B$10:$C$23,2,0)*Z$22*(1+VLOOKUP(Z$7,'(Energiepreise)'!$E$10:$BZ$23,3,0))^$C135/100,VLOOKUP(Z$7,'(Energiepreise)'!$E$10:$BZ$23,4+$C134+'1. Anleitung'!$B$5-'(Energiepreise)'!$I$9,0)*Z$22/100)</f>
        <v>0</v>
      </c>
      <c r="AA135" s="674" t="n">
        <f aca="false">IF(VLOOKUP(AA$7,'(Energiepreise)'!$B$10:$C$23,2,0)&lt;&gt;"",VLOOKUP(AA$7,'(Energiepreise)'!$B$10:$C$23,2,0)*AA$22*(1+VLOOKUP(AA$7,'(Energiepreise)'!$E$10:$BZ$23,3,0))^$C135/100,VLOOKUP(AA$7,'(Energiepreise)'!$E$10:$BZ$23,4+$C134+'1. Anleitung'!$B$5-'(Energiepreise)'!$I$9,0)*AA$22/100)</f>
        <v>0</v>
      </c>
      <c r="AB135" s="674" t="n">
        <f aca="false">IF(VLOOKUP(AB$7,'(Energiepreise)'!$B$10:$C$23,2,0)&lt;&gt;"",VLOOKUP(AB$7,'(Energiepreise)'!$B$10:$C$23,2,0)*AB$22*(1+VLOOKUP(AB$7,'(Energiepreise)'!$E$10:$BZ$23,3,0))^$C135/100,VLOOKUP(AB$7,'(Energiepreise)'!$E$10:$BZ$23,4+$C134+'1. Anleitung'!$B$5-'(Energiepreise)'!$I$9,0)*AB$22/100)</f>
        <v>0</v>
      </c>
      <c r="AC135" s="674" t="n">
        <f aca="false">IF(VLOOKUP(AC$7,'(Energiepreise)'!$B$10:$C$23,2,0)&lt;&gt;"",VLOOKUP(AC$7,'(Energiepreise)'!$B$10:$C$23,2,0)*AC$22*(1+VLOOKUP(AC$7,'(Energiepreise)'!$E$10:$BZ$23,3,0))^$C135/100,VLOOKUP(AC$7,'(Energiepreise)'!$E$10:$BZ$23,4+$C134+'1. Anleitung'!$B$5-'(Energiepreise)'!$I$9,0)*AC$22/100)</f>
        <v>0</v>
      </c>
      <c r="AD135" s="674" t="n">
        <f aca="false">IF(VLOOKUP(AD$7,'(Energiepreise)'!$B$10:$C$23,2,0)&lt;&gt;"",VLOOKUP(AD$7,'(Energiepreise)'!$B$10:$C$23,2,0)*AD$22*(1+VLOOKUP(AD$7,'(Energiepreise)'!$E$10:$BZ$23,3,0))^$C135/100,VLOOKUP(AD$7,'(Energiepreise)'!$E$10:$BZ$23,4+$C134+'1. Anleitung'!$B$5-'(Energiepreise)'!$I$9,0)*AD$22/100)</f>
        <v>0</v>
      </c>
      <c r="AE135" s="674" t="n">
        <f aca="false">IF(VLOOKUP(AE$7,'(Energiepreise)'!$B$10:$C$23,2,0)&lt;&gt;"",VLOOKUP(AE$7,'(Energiepreise)'!$B$10:$C$23,2,0)*AE$22*(1+VLOOKUP(AE$7,'(Energiepreise)'!$E$10:$BZ$23,3,0))^$C135/100,VLOOKUP(AE$7,'(Energiepreise)'!$E$10:$BZ$23,4+$C134+'1. Anleitung'!$B$5-'(Energiepreise)'!$I$9,0)*AE$22/100)</f>
        <v>0</v>
      </c>
      <c r="AF135" s="674" t="n">
        <f aca="false">IF(VLOOKUP(AF$7,'(Energiepreise)'!$B$10:$C$23,2,0)&lt;&gt;"",VLOOKUP(AF$7,'(Energiepreise)'!$B$10:$C$23,2,0)*AF$22*(1+VLOOKUP(AF$7,'(Energiepreise)'!$E$10:$BZ$23,3,0))^$C135/100,VLOOKUP(AF$7,'(Energiepreise)'!$E$10:$BZ$23,4+$C134+'1. Anleitung'!$B$5-'(Energiepreise)'!$I$9,0)*AF$22/100)</f>
        <v>0</v>
      </c>
      <c r="AG135" s="674" t="n">
        <f aca="false">IF(VLOOKUP(AG$7,'(Energiepreise)'!$B$10:$C$23,2,0)&lt;&gt;"",VLOOKUP(AG$7,'(Energiepreise)'!$B$10:$C$23,2,0)*AG$22*(1+VLOOKUP(AG$7,'(Energiepreise)'!$E$10:$BZ$23,3,0))^$C135/100,VLOOKUP(AG$7,'(Energiepreise)'!$E$10:$BZ$23,4+$C134+'1. Anleitung'!$B$5-'(Energiepreise)'!$I$9,0)*AG$22/100)</f>
        <v>0</v>
      </c>
      <c r="AH135" s="674" t="n">
        <f aca="false">IF(VLOOKUP(AH$7,'(Energiepreise)'!$B$10:$C$23,2,0)&lt;&gt;"",VLOOKUP(AH$7,'(Energiepreise)'!$B$10:$C$23,2,0)*AH$22*(1+VLOOKUP(AH$7,'(Energiepreise)'!$E$10:$BZ$23,3,0))^$C135/100,VLOOKUP(AH$7,'(Energiepreise)'!$E$10:$BZ$23,4+$C134+'1. Anleitung'!$B$5-'(Energiepreise)'!$I$9,0)*AH$22/100)</f>
        <v>0</v>
      </c>
      <c r="AI135" s="674" t="n">
        <f aca="false">IF(VLOOKUP(AI$7,'(Energiepreise)'!$B$10:$C$23,2,0)&lt;&gt;"",VLOOKUP(AI$7,'(Energiepreise)'!$B$10:$C$23,2,0)*AI$22*(1+VLOOKUP(AI$7,'(Energiepreise)'!$E$10:$BZ$23,3,0))^$C135/100,VLOOKUP(AI$7,'(Energiepreise)'!$E$10:$BZ$23,4+$C134+'1. Anleitung'!$B$5-'(Energiepreise)'!$I$9,0)*AI$22/100)</f>
        <v>0</v>
      </c>
      <c r="AJ135" s="674" t="n">
        <f aca="false">IF(VLOOKUP(AJ$7,'(Energiepreise)'!$B$10:$C$23,2,0)&lt;&gt;"",VLOOKUP(AJ$7,'(Energiepreise)'!$B$10:$C$23,2,0)*AJ$22*(1+VLOOKUP(AJ$7,'(Energiepreise)'!$E$10:$BZ$23,3,0))^$C135/100,VLOOKUP(AJ$7,'(Energiepreise)'!$E$10:$BZ$23,4+$C134+'1. Anleitung'!$B$5-'(Energiepreise)'!$I$9,0)*AJ$22/100)</f>
        <v>0</v>
      </c>
      <c r="AK135" s="674" t="n">
        <f aca="false">IF(VLOOKUP(AK$7,'(Energiepreise)'!$B$10:$C$23,2,0)&lt;&gt;"",VLOOKUP(AK$7,'(Energiepreise)'!$B$10:$C$23,2,0)*AK$22*(1+VLOOKUP(AK$7,'(Energiepreise)'!$E$10:$BZ$23,3,0))^$C135/100,VLOOKUP(AK$7,'(Energiepreise)'!$E$10:$BZ$23,4+$C134+'1. Anleitung'!$B$5-'(Energiepreise)'!$I$9,0)*AK$22/100)</f>
        <v>0</v>
      </c>
      <c r="AL135" s="674" t="e">
        <f aca="false">IF(VLOOKUP(AL$7,'(Energiepreise)'!$B$10:$C$23,2,0)&lt;&gt;"",VLOOKUP(AL$7,'(Energiepreise)'!$B$10:$C$23,2,0)*AL$22*(1+VLOOKUP(AL$7,'(Energiepreise)'!$E$10:$BZ$23,3,0))^$C135/100,VLOOKUP(AL$7,'(Energiepreise)'!$E$10:$BZ$23,4+$C134+'1. Anleitung'!$B$5-'(Energiepreise)'!$I$9,0)*AL$22/100)</f>
        <v>#N/A</v>
      </c>
      <c r="AM135" s="674" t="e">
        <f aca="false">IF(VLOOKUP(AM$7,'(Energiepreise)'!$B$10:$C$23,2,0)&lt;&gt;"",VLOOKUP(AM$7,'(Energiepreise)'!$B$10:$C$23,2,0)*AM$22*(1+VLOOKUP(AM$7,'(Energiepreise)'!$E$10:$BZ$23,3,0))^$C135/100,VLOOKUP(AM$7,'(Energiepreise)'!$E$10:$BZ$23,4+$C134+'1. Anleitung'!$B$5-'(Energiepreise)'!$I$9,0)*AM$22/100)</f>
        <v>#N/A</v>
      </c>
      <c r="AN135" s="674" t="e">
        <f aca="false">IF(VLOOKUP(AN$7,'(Energiepreise)'!$B$10:$C$23,2,0)&lt;&gt;"",VLOOKUP(AN$7,'(Energiepreise)'!$B$10:$C$23,2,0)*AN$22*(1+VLOOKUP(AN$7,'(Energiepreise)'!$E$10:$BZ$23,3,0))^$C135/100,VLOOKUP(AN$7,'(Energiepreise)'!$E$10:$BZ$23,4+$C134+'1. Anleitung'!$B$5-'(Energiepreise)'!$I$9,0)*AN$22/100)</f>
        <v>#N/A</v>
      </c>
      <c r="ALP135" s="669"/>
      <c r="ALQ135" s="669"/>
      <c r="ALR135" s="669"/>
      <c r="ALS135" s="669"/>
    </row>
    <row r="136" s="569" customFormat="true" ht="17.25" hidden="false" customHeight="false" outlineLevel="0" collapsed="false">
      <c r="A136" s="660"/>
      <c r="B136" s="670"/>
      <c r="C136" s="671" t="n">
        <v>2</v>
      </c>
      <c r="D136" s="673"/>
      <c r="E136" s="667"/>
      <c r="F136" s="674" t="n">
        <f aca="false">IF(VLOOKUP(F$7,'(Energiepreise)'!$B$10:$C$23,2,0)&lt;&gt;"",VLOOKUP(F$7,'(Energiepreise)'!$B$10:$C$23,2,0)*F$22*(1+VLOOKUP(F$7,'(Energiepreise)'!$E$10:$BZ$23,3,0))^$C136/100,VLOOKUP(F$7,'(Energiepreise)'!$E$10:$BZ$23,4+$C135+'1. Anleitung'!$B$5-'(Energiepreise)'!$I$9,0)*F$22/100)</f>
        <v>0</v>
      </c>
      <c r="G136" s="674" t="n">
        <f aca="false">IF(VLOOKUP(G$7,'(Energiepreise)'!$B$10:$C$23,2,0)&lt;&gt;"",VLOOKUP(G$7,'(Energiepreise)'!$B$10:$C$23,2,0)*G$22*(1+VLOOKUP(G$7,'(Energiepreise)'!$E$10:$BZ$23,3,0))^$C136/100,VLOOKUP(G$7,'(Energiepreise)'!$E$10:$BZ$23,4+$C135+'1. Anleitung'!$B$5-'(Energiepreise)'!$I$9,0)*G$22/100)</f>
        <v>0</v>
      </c>
      <c r="H136" s="674" t="n">
        <f aca="false">IF(VLOOKUP(H$7,'(Energiepreise)'!$B$10:$C$23,2,0)&lt;&gt;"",VLOOKUP(H$7,'(Energiepreise)'!$B$10:$C$23,2,0)*H$22*(1+VLOOKUP(H$7,'(Energiepreise)'!$E$10:$BZ$23,3,0))^$C136/100,VLOOKUP(H$7,'(Energiepreise)'!$E$10:$BZ$23,4+$C135+'1. Anleitung'!$B$5-'(Energiepreise)'!$I$9,0)*H$22/100)</f>
        <v>0</v>
      </c>
      <c r="I136" s="674" t="n">
        <f aca="false">IF(VLOOKUP(I$7,'(Energiepreise)'!$B$10:$C$23,2,0)&lt;&gt;"",VLOOKUP(I$7,'(Energiepreise)'!$B$10:$C$23,2,0)*I$22*(1+VLOOKUP(I$7,'(Energiepreise)'!$E$10:$BZ$23,3,0))^$C136/100,VLOOKUP(I$7,'(Energiepreise)'!$E$10:$BZ$23,4+$C135+'1. Anleitung'!$B$5-'(Energiepreise)'!$I$9,0)*I$22/100)</f>
        <v>0</v>
      </c>
      <c r="J136" s="675"/>
      <c r="K136" s="676" t="n">
        <f aca="false">SUM(F136:I136)</f>
        <v>0</v>
      </c>
      <c r="L136" s="675"/>
      <c r="M136" s="675"/>
      <c r="N136" s="674" t="n">
        <f aca="false">IF(VLOOKUP(N$7,'(Energiepreise)'!$B$10:$C$23,2,0)&lt;&gt;"",VLOOKUP(N$7,'(Energiepreise)'!$B$10:$C$23,2,0)*N$22*(1+VLOOKUP(N$7,'(Energiepreise)'!$E$10:$BZ$23,3,0))^$C136/100,VLOOKUP(N$7,'(Energiepreise)'!$E$10:$BZ$23,4+$C135+'1. Anleitung'!$B$5-'(Energiepreise)'!$I$9,0)*N$22/100)</f>
        <v>0</v>
      </c>
      <c r="O136" s="674" t="n">
        <f aca="false">IF(VLOOKUP(O$7,'(Energiepreise)'!$B$10:$C$23,2,0)&lt;&gt;"",VLOOKUP(O$7,'(Energiepreise)'!$B$10:$C$23,2,0)*O$22*(1+VLOOKUP(O$7,'(Energiepreise)'!$E$10:$BZ$23,3,0))^$C136/100,VLOOKUP(O$7,'(Energiepreise)'!$E$10:$BZ$23,4+$C135+'1. Anleitung'!$B$5-'(Energiepreise)'!$I$9,0)*O$22/100)</f>
        <v>0</v>
      </c>
      <c r="P136" s="674" t="n">
        <f aca="false">IF(VLOOKUP(P$7,'(Energiepreise)'!$B$10:$C$23,2,0)&lt;&gt;"",VLOOKUP(P$7,'(Energiepreise)'!$B$10:$C$23,2,0)*P$22*(1+VLOOKUP(P$7,'(Energiepreise)'!$E$10:$BZ$23,3,0))^$C136/100,VLOOKUP(P$7,'(Energiepreise)'!$E$10:$BZ$23,4+$C135+'1. Anleitung'!$B$5-'(Energiepreise)'!$I$9,0)*P$22/100)</f>
        <v>0</v>
      </c>
      <c r="Q136" s="674" t="n">
        <f aca="false">IF(VLOOKUP(Q$7,'(Energiepreise)'!$B$10:$C$23,2,0)&lt;&gt;"",VLOOKUP(Q$7,'(Energiepreise)'!$B$10:$C$23,2,0)*Q$22*(1+VLOOKUP(Q$7,'(Energiepreise)'!$E$10:$BZ$23,3,0))^$C136/100,VLOOKUP(Q$7,'(Energiepreise)'!$E$10:$BZ$23,4+$C135+'1. Anleitung'!$B$5-'(Energiepreise)'!$I$9,0)*Q$22/100)</f>
        <v>0</v>
      </c>
      <c r="R136" s="675"/>
      <c r="S136" s="677" t="n">
        <f aca="false">SUM(N136:Q136)</f>
        <v>0</v>
      </c>
      <c r="T136" s="675"/>
      <c r="U136" s="674" t="n">
        <f aca="false">IF(VLOOKUP(U$7,'(Energiepreise)'!$B$10:$C$23,2,0)&lt;&gt;"",VLOOKUP(U$7,'(Energiepreise)'!$B$10:$C$23,2,0)*U$22*(1+VLOOKUP(U$7,'(Energiepreise)'!$E$10:$BZ$23,3,0))^$C136/100,VLOOKUP(U$7,'(Energiepreise)'!$E$10:$BZ$23,4+$C135+'1. Anleitung'!$B$5-'(Energiepreise)'!$I$9,0)*U$22/100)</f>
        <v>0</v>
      </c>
      <c r="V136" s="674" t="n">
        <f aca="false">IF(VLOOKUP(V$7,'(Energiepreise)'!$B$10:$C$23,2,0)&lt;&gt;"",VLOOKUP(V$7,'(Energiepreise)'!$B$10:$C$23,2,0)*V$22*(1+VLOOKUP(V$7,'(Energiepreise)'!$E$10:$BZ$23,3,0))^$C136/100,VLOOKUP(V$7,'(Energiepreise)'!$E$10:$BZ$23,4+$C135+'1. Anleitung'!$B$5-'(Energiepreise)'!$I$9,0)*V$22/100)</f>
        <v>0</v>
      </c>
      <c r="W136" s="674" t="n">
        <f aca="false">IF(VLOOKUP(W$7,'(Energiepreise)'!$B$10:$C$23,2,0)&lt;&gt;"",VLOOKUP(W$7,'(Energiepreise)'!$B$10:$C$23,2,0)*W$22*(1+VLOOKUP(W$7,'(Energiepreise)'!$E$10:$BZ$23,3,0))^$C136/100,VLOOKUP(W$7,'(Energiepreise)'!$E$10:$BZ$23,4+$C135+'1. Anleitung'!$B$5-'(Energiepreise)'!$I$9,0)*W$22/100)</f>
        <v>0</v>
      </c>
      <c r="X136" s="674" t="n">
        <f aca="false">IF(VLOOKUP(X$7,'(Energiepreise)'!$B$10:$C$23,2,0)&lt;&gt;"",VLOOKUP(X$7,'(Energiepreise)'!$B$10:$C$23,2,0)*X$22*(1+VLOOKUP(X$7,'(Energiepreise)'!$E$10:$BZ$23,3,0))^$C136/100,VLOOKUP(X$7,'(Energiepreise)'!$E$10:$BZ$23,4+$C135+'1. Anleitung'!$B$5-'(Energiepreise)'!$I$9,0)*X$22/100)</f>
        <v>0</v>
      </c>
      <c r="Y136" s="674" t="n">
        <f aca="false">IF(VLOOKUP(Y$7,'(Energiepreise)'!$B$10:$C$23,2,0)&lt;&gt;"",VLOOKUP(Y$7,'(Energiepreise)'!$B$10:$C$23,2,0)*Y$22*(1+VLOOKUP(Y$7,'(Energiepreise)'!$E$10:$BZ$23,3,0))^$C136/100,VLOOKUP(Y$7,'(Energiepreise)'!$E$10:$BZ$23,4+$C135+'1. Anleitung'!$B$5-'(Energiepreise)'!$I$9,0)*Y$22/100)</f>
        <v>0</v>
      </c>
      <c r="Z136" s="674" t="n">
        <f aca="false">IF(VLOOKUP(Z$7,'(Energiepreise)'!$B$10:$C$23,2,0)&lt;&gt;"",VLOOKUP(Z$7,'(Energiepreise)'!$B$10:$C$23,2,0)*Z$22*(1+VLOOKUP(Z$7,'(Energiepreise)'!$E$10:$BZ$23,3,0))^$C136/100,VLOOKUP(Z$7,'(Energiepreise)'!$E$10:$BZ$23,4+$C135+'1. Anleitung'!$B$5-'(Energiepreise)'!$I$9,0)*Z$22/100)</f>
        <v>0</v>
      </c>
      <c r="AA136" s="674" t="n">
        <f aca="false">IF(VLOOKUP(AA$7,'(Energiepreise)'!$B$10:$C$23,2,0)&lt;&gt;"",VLOOKUP(AA$7,'(Energiepreise)'!$B$10:$C$23,2,0)*AA$22*(1+VLOOKUP(AA$7,'(Energiepreise)'!$E$10:$BZ$23,3,0))^$C136/100,VLOOKUP(AA$7,'(Energiepreise)'!$E$10:$BZ$23,4+$C135+'1. Anleitung'!$B$5-'(Energiepreise)'!$I$9,0)*AA$22/100)</f>
        <v>0</v>
      </c>
      <c r="AB136" s="674" t="n">
        <f aca="false">IF(VLOOKUP(AB$7,'(Energiepreise)'!$B$10:$C$23,2,0)&lt;&gt;"",VLOOKUP(AB$7,'(Energiepreise)'!$B$10:$C$23,2,0)*AB$22*(1+VLOOKUP(AB$7,'(Energiepreise)'!$E$10:$BZ$23,3,0))^$C136/100,VLOOKUP(AB$7,'(Energiepreise)'!$E$10:$BZ$23,4+$C135+'1. Anleitung'!$B$5-'(Energiepreise)'!$I$9,0)*AB$22/100)</f>
        <v>0</v>
      </c>
      <c r="AC136" s="674" t="n">
        <f aca="false">IF(VLOOKUP(AC$7,'(Energiepreise)'!$B$10:$C$23,2,0)&lt;&gt;"",VLOOKUP(AC$7,'(Energiepreise)'!$B$10:$C$23,2,0)*AC$22*(1+VLOOKUP(AC$7,'(Energiepreise)'!$E$10:$BZ$23,3,0))^$C136/100,VLOOKUP(AC$7,'(Energiepreise)'!$E$10:$BZ$23,4+$C135+'1. Anleitung'!$B$5-'(Energiepreise)'!$I$9,0)*AC$22/100)</f>
        <v>0</v>
      </c>
      <c r="AD136" s="674" t="n">
        <f aca="false">IF(VLOOKUP(AD$7,'(Energiepreise)'!$B$10:$C$23,2,0)&lt;&gt;"",VLOOKUP(AD$7,'(Energiepreise)'!$B$10:$C$23,2,0)*AD$22*(1+VLOOKUP(AD$7,'(Energiepreise)'!$E$10:$BZ$23,3,0))^$C136/100,VLOOKUP(AD$7,'(Energiepreise)'!$E$10:$BZ$23,4+$C135+'1. Anleitung'!$B$5-'(Energiepreise)'!$I$9,0)*AD$22/100)</f>
        <v>0</v>
      </c>
      <c r="AE136" s="674" t="n">
        <f aca="false">IF(VLOOKUP(AE$7,'(Energiepreise)'!$B$10:$C$23,2,0)&lt;&gt;"",VLOOKUP(AE$7,'(Energiepreise)'!$B$10:$C$23,2,0)*AE$22*(1+VLOOKUP(AE$7,'(Energiepreise)'!$E$10:$BZ$23,3,0))^$C136/100,VLOOKUP(AE$7,'(Energiepreise)'!$E$10:$BZ$23,4+$C135+'1. Anleitung'!$B$5-'(Energiepreise)'!$I$9,0)*AE$22/100)</f>
        <v>0</v>
      </c>
      <c r="AF136" s="674" t="n">
        <f aca="false">IF(VLOOKUP(AF$7,'(Energiepreise)'!$B$10:$C$23,2,0)&lt;&gt;"",VLOOKUP(AF$7,'(Energiepreise)'!$B$10:$C$23,2,0)*AF$22*(1+VLOOKUP(AF$7,'(Energiepreise)'!$E$10:$BZ$23,3,0))^$C136/100,VLOOKUP(AF$7,'(Energiepreise)'!$E$10:$BZ$23,4+$C135+'1. Anleitung'!$B$5-'(Energiepreise)'!$I$9,0)*AF$22/100)</f>
        <v>0</v>
      </c>
      <c r="AG136" s="674" t="n">
        <f aca="false">IF(VLOOKUP(AG$7,'(Energiepreise)'!$B$10:$C$23,2,0)&lt;&gt;"",VLOOKUP(AG$7,'(Energiepreise)'!$B$10:$C$23,2,0)*AG$22*(1+VLOOKUP(AG$7,'(Energiepreise)'!$E$10:$BZ$23,3,0))^$C136/100,VLOOKUP(AG$7,'(Energiepreise)'!$E$10:$BZ$23,4+$C135+'1. Anleitung'!$B$5-'(Energiepreise)'!$I$9,0)*AG$22/100)</f>
        <v>0</v>
      </c>
      <c r="AH136" s="674" t="n">
        <f aca="false">IF(VLOOKUP(AH$7,'(Energiepreise)'!$B$10:$C$23,2,0)&lt;&gt;"",VLOOKUP(AH$7,'(Energiepreise)'!$B$10:$C$23,2,0)*AH$22*(1+VLOOKUP(AH$7,'(Energiepreise)'!$E$10:$BZ$23,3,0))^$C136/100,VLOOKUP(AH$7,'(Energiepreise)'!$E$10:$BZ$23,4+$C135+'1. Anleitung'!$B$5-'(Energiepreise)'!$I$9,0)*AH$22/100)</f>
        <v>0</v>
      </c>
      <c r="AI136" s="674" t="n">
        <f aca="false">IF(VLOOKUP(AI$7,'(Energiepreise)'!$B$10:$C$23,2,0)&lt;&gt;"",VLOOKUP(AI$7,'(Energiepreise)'!$B$10:$C$23,2,0)*AI$22*(1+VLOOKUP(AI$7,'(Energiepreise)'!$E$10:$BZ$23,3,0))^$C136/100,VLOOKUP(AI$7,'(Energiepreise)'!$E$10:$BZ$23,4+$C135+'1. Anleitung'!$B$5-'(Energiepreise)'!$I$9,0)*AI$22/100)</f>
        <v>0</v>
      </c>
      <c r="AJ136" s="674" t="n">
        <f aca="false">IF(VLOOKUP(AJ$7,'(Energiepreise)'!$B$10:$C$23,2,0)&lt;&gt;"",VLOOKUP(AJ$7,'(Energiepreise)'!$B$10:$C$23,2,0)*AJ$22*(1+VLOOKUP(AJ$7,'(Energiepreise)'!$E$10:$BZ$23,3,0))^$C136/100,VLOOKUP(AJ$7,'(Energiepreise)'!$E$10:$BZ$23,4+$C135+'1. Anleitung'!$B$5-'(Energiepreise)'!$I$9,0)*AJ$22/100)</f>
        <v>0</v>
      </c>
      <c r="AK136" s="674" t="n">
        <f aca="false">IF(VLOOKUP(AK$7,'(Energiepreise)'!$B$10:$C$23,2,0)&lt;&gt;"",VLOOKUP(AK$7,'(Energiepreise)'!$B$10:$C$23,2,0)*AK$22*(1+VLOOKUP(AK$7,'(Energiepreise)'!$E$10:$BZ$23,3,0))^$C136/100,VLOOKUP(AK$7,'(Energiepreise)'!$E$10:$BZ$23,4+$C135+'1. Anleitung'!$B$5-'(Energiepreise)'!$I$9,0)*AK$22/100)</f>
        <v>0</v>
      </c>
      <c r="AL136" s="674" t="e">
        <f aca="false">IF(VLOOKUP(AL$7,'(Energiepreise)'!$B$10:$C$23,2,0)&lt;&gt;"",VLOOKUP(AL$7,'(Energiepreise)'!$B$10:$C$23,2,0)*AL$22*(1+VLOOKUP(AL$7,'(Energiepreise)'!$E$10:$BZ$23,3,0))^$C136/100,VLOOKUP(AL$7,'(Energiepreise)'!$E$10:$BZ$23,4+$C135+'1. Anleitung'!$B$5-'(Energiepreise)'!$I$9,0)*AL$22/100)</f>
        <v>#N/A</v>
      </c>
      <c r="AM136" s="674" t="e">
        <f aca="false">IF(VLOOKUP(AM$7,'(Energiepreise)'!$B$10:$C$23,2,0)&lt;&gt;"",VLOOKUP(AM$7,'(Energiepreise)'!$B$10:$C$23,2,0)*AM$22*(1+VLOOKUP(AM$7,'(Energiepreise)'!$E$10:$BZ$23,3,0))^$C136/100,VLOOKUP(AM$7,'(Energiepreise)'!$E$10:$BZ$23,4+$C135+'1. Anleitung'!$B$5-'(Energiepreise)'!$I$9,0)*AM$22/100)</f>
        <v>#N/A</v>
      </c>
      <c r="AN136" s="674" t="e">
        <f aca="false">IF(VLOOKUP(AN$7,'(Energiepreise)'!$B$10:$C$23,2,0)&lt;&gt;"",VLOOKUP(AN$7,'(Energiepreise)'!$B$10:$C$23,2,0)*AN$22*(1+VLOOKUP(AN$7,'(Energiepreise)'!$E$10:$BZ$23,3,0))^$C136/100,VLOOKUP(AN$7,'(Energiepreise)'!$E$10:$BZ$23,4+$C135+'1. Anleitung'!$B$5-'(Energiepreise)'!$I$9,0)*AN$22/100)</f>
        <v>#N/A</v>
      </c>
      <c r="ALP136" s="669"/>
      <c r="ALQ136" s="669"/>
      <c r="ALR136" s="669"/>
      <c r="ALS136" s="669"/>
    </row>
    <row r="137" s="569" customFormat="true" ht="17.25" hidden="false" customHeight="false" outlineLevel="0" collapsed="false">
      <c r="A137" s="660"/>
      <c r="B137" s="670"/>
      <c r="C137" s="671" t="n">
        <v>3</v>
      </c>
      <c r="D137" s="673"/>
      <c r="E137" s="667"/>
      <c r="F137" s="674" t="n">
        <f aca="false">IF(VLOOKUP(F$7,'(Energiepreise)'!$B$10:$C$23,2,0)&lt;&gt;"",VLOOKUP(F$7,'(Energiepreise)'!$B$10:$C$23,2,0)*F$22*(1+VLOOKUP(F$7,'(Energiepreise)'!$E$10:$BZ$23,3,0))^$C137/100,VLOOKUP(F$7,'(Energiepreise)'!$E$10:$BZ$23,4+$C136+'1. Anleitung'!$B$5-'(Energiepreise)'!$I$9,0)*F$22/100)</f>
        <v>0</v>
      </c>
      <c r="G137" s="674" t="n">
        <f aca="false">IF(VLOOKUP(G$7,'(Energiepreise)'!$B$10:$C$23,2,0)&lt;&gt;"",VLOOKUP(G$7,'(Energiepreise)'!$B$10:$C$23,2,0)*G$22*(1+VLOOKUP(G$7,'(Energiepreise)'!$E$10:$BZ$23,3,0))^$C137/100,VLOOKUP(G$7,'(Energiepreise)'!$E$10:$BZ$23,4+$C136+'1. Anleitung'!$B$5-'(Energiepreise)'!$I$9,0)*G$22/100)</f>
        <v>0</v>
      </c>
      <c r="H137" s="674" t="n">
        <f aca="false">IF(VLOOKUP(H$7,'(Energiepreise)'!$B$10:$C$23,2,0)&lt;&gt;"",VLOOKUP(H$7,'(Energiepreise)'!$B$10:$C$23,2,0)*H$22*(1+VLOOKUP(H$7,'(Energiepreise)'!$E$10:$BZ$23,3,0))^$C137/100,VLOOKUP(H$7,'(Energiepreise)'!$E$10:$BZ$23,4+$C136+'1. Anleitung'!$B$5-'(Energiepreise)'!$I$9,0)*H$22/100)</f>
        <v>0</v>
      </c>
      <c r="I137" s="674" t="n">
        <f aca="false">IF(VLOOKUP(I$7,'(Energiepreise)'!$B$10:$C$23,2,0)&lt;&gt;"",VLOOKUP(I$7,'(Energiepreise)'!$B$10:$C$23,2,0)*I$22*(1+VLOOKUP(I$7,'(Energiepreise)'!$E$10:$BZ$23,3,0))^$C137/100,VLOOKUP(I$7,'(Energiepreise)'!$E$10:$BZ$23,4+$C136+'1. Anleitung'!$B$5-'(Energiepreise)'!$I$9,0)*I$22/100)</f>
        <v>0</v>
      </c>
      <c r="J137" s="675"/>
      <c r="K137" s="676" t="n">
        <f aca="false">SUM(F137:I137)</f>
        <v>0</v>
      </c>
      <c r="L137" s="675"/>
      <c r="M137" s="675"/>
      <c r="N137" s="674" t="n">
        <f aca="false">IF(VLOOKUP(N$7,'(Energiepreise)'!$B$10:$C$23,2,0)&lt;&gt;"",VLOOKUP(N$7,'(Energiepreise)'!$B$10:$C$23,2,0)*N$22*(1+VLOOKUP(N$7,'(Energiepreise)'!$E$10:$BZ$23,3,0))^$C137/100,VLOOKUP(N$7,'(Energiepreise)'!$E$10:$BZ$23,4+$C136+'1. Anleitung'!$B$5-'(Energiepreise)'!$I$9,0)*N$22/100)</f>
        <v>0</v>
      </c>
      <c r="O137" s="674" t="n">
        <f aca="false">IF(VLOOKUP(O$7,'(Energiepreise)'!$B$10:$C$23,2,0)&lt;&gt;"",VLOOKUP(O$7,'(Energiepreise)'!$B$10:$C$23,2,0)*O$22*(1+VLOOKUP(O$7,'(Energiepreise)'!$E$10:$BZ$23,3,0))^$C137/100,VLOOKUP(O$7,'(Energiepreise)'!$E$10:$BZ$23,4+$C136+'1. Anleitung'!$B$5-'(Energiepreise)'!$I$9,0)*O$22/100)</f>
        <v>0</v>
      </c>
      <c r="P137" s="674" t="n">
        <f aca="false">IF(VLOOKUP(P$7,'(Energiepreise)'!$B$10:$C$23,2,0)&lt;&gt;"",VLOOKUP(P$7,'(Energiepreise)'!$B$10:$C$23,2,0)*P$22*(1+VLOOKUP(P$7,'(Energiepreise)'!$E$10:$BZ$23,3,0))^$C137/100,VLOOKUP(P$7,'(Energiepreise)'!$E$10:$BZ$23,4+$C136+'1. Anleitung'!$B$5-'(Energiepreise)'!$I$9,0)*P$22/100)</f>
        <v>0</v>
      </c>
      <c r="Q137" s="674" t="n">
        <f aca="false">IF(VLOOKUP(Q$7,'(Energiepreise)'!$B$10:$C$23,2,0)&lt;&gt;"",VLOOKUP(Q$7,'(Energiepreise)'!$B$10:$C$23,2,0)*Q$22*(1+VLOOKUP(Q$7,'(Energiepreise)'!$E$10:$BZ$23,3,0))^$C137/100,VLOOKUP(Q$7,'(Energiepreise)'!$E$10:$BZ$23,4+$C136+'1. Anleitung'!$B$5-'(Energiepreise)'!$I$9,0)*Q$22/100)</f>
        <v>0</v>
      </c>
      <c r="R137" s="675"/>
      <c r="S137" s="677" t="n">
        <f aca="false">SUM(N137:Q137)</f>
        <v>0</v>
      </c>
      <c r="T137" s="675"/>
      <c r="U137" s="674" t="n">
        <f aca="false">IF(VLOOKUP(U$7,'(Energiepreise)'!$B$10:$C$23,2,0)&lt;&gt;"",VLOOKUP(U$7,'(Energiepreise)'!$B$10:$C$23,2,0)*U$22*(1+VLOOKUP(U$7,'(Energiepreise)'!$E$10:$BZ$23,3,0))^$C137/100,VLOOKUP(U$7,'(Energiepreise)'!$E$10:$BZ$23,4+$C136+'1. Anleitung'!$B$5-'(Energiepreise)'!$I$9,0)*U$22/100)</f>
        <v>0</v>
      </c>
      <c r="V137" s="674" t="n">
        <f aca="false">IF(VLOOKUP(V$7,'(Energiepreise)'!$B$10:$C$23,2,0)&lt;&gt;"",VLOOKUP(V$7,'(Energiepreise)'!$B$10:$C$23,2,0)*V$22*(1+VLOOKUP(V$7,'(Energiepreise)'!$E$10:$BZ$23,3,0))^$C137/100,VLOOKUP(V$7,'(Energiepreise)'!$E$10:$BZ$23,4+$C136+'1. Anleitung'!$B$5-'(Energiepreise)'!$I$9,0)*V$22/100)</f>
        <v>0</v>
      </c>
      <c r="W137" s="674" t="n">
        <f aca="false">IF(VLOOKUP(W$7,'(Energiepreise)'!$B$10:$C$23,2,0)&lt;&gt;"",VLOOKUP(W$7,'(Energiepreise)'!$B$10:$C$23,2,0)*W$22*(1+VLOOKUP(W$7,'(Energiepreise)'!$E$10:$BZ$23,3,0))^$C137/100,VLOOKUP(W$7,'(Energiepreise)'!$E$10:$BZ$23,4+$C136+'1. Anleitung'!$B$5-'(Energiepreise)'!$I$9,0)*W$22/100)</f>
        <v>0</v>
      </c>
      <c r="X137" s="674" t="n">
        <f aca="false">IF(VLOOKUP(X$7,'(Energiepreise)'!$B$10:$C$23,2,0)&lt;&gt;"",VLOOKUP(X$7,'(Energiepreise)'!$B$10:$C$23,2,0)*X$22*(1+VLOOKUP(X$7,'(Energiepreise)'!$E$10:$BZ$23,3,0))^$C137/100,VLOOKUP(X$7,'(Energiepreise)'!$E$10:$BZ$23,4+$C136+'1. Anleitung'!$B$5-'(Energiepreise)'!$I$9,0)*X$22/100)</f>
        <v>0</v>
      </c>
      <c r="Y137" s="674" t="n">
        <f aca="false">IF(VLOOKUP(Y$7,'(Energiepreise)'!$B$10:$C$23,2,0)&lt;&gt;"",VLOOKUP(Y$7,'(Energiepreise)'!$B$10:$C$23,2,0)*Y$22*(1+VLOOKUP(Y$7,'(Energiepreise)'!$E$10:$BZ$23,3,0))^$C137/100,VLOOKUP(Y$7,'(Energiepreise)'!$E$10:$BZ$23,4+$C136+'1. Anleitung'!$B$5-'(Energiepreise)'!$I$9,0)*Y$22/100)</f>
        <v>0</v>
      </c>
      <c r="Z137" s="674" t="n">
        <f aca="false">IF(VLOOKUP(Z$7,'(Energiepreise)'!$B$10:$C$23,2,0)&lt;&gt;"",VLOOKUP(Z$7,'(Energiepreise)'!$B$10:$C$23,2,0)*Z$22*(1+VLOOKUP(Z$7,'(Energiepreise)'!$E$10:$BZ$23,3,0))^$C137/100,VLOOKUP(Z$7,'(Energiepreise)'!$E$10:$BZ$23,4+$C136+'1. Anleitung'!$B$5-'(Energiepreise)'!$I$9,0)*Z$22/100)</f>
        <v>0</v>
      </c>
      <c r="AA137" s="674" t="n">
        <f aca="false">IF(VLOOKUP(AA$7,'(Energiepreise)'!$B$10:$C$23,2,0)&lt;&gt;"",VLOOKUP(AA$7,'(Energiepreise)'!$B$10:$C$23,2,0)*AA$22*(1+VLOOKUP(AA$7,'(Energiepreise)'!$E$10:$BZ$23,3,0))^$C137/100,VLOOKUP(AA$7,'(Energiepreise)'!$E$10:$BZ$23,4+$C136+'1. Anleitung'!$B$5-'(Energiepreise)'!$I$9,0)*AA$22/100)</f>
        <v>0</v>
      </c>
      <c r="AB137" s="674" t="n">
        <f aca="false">IF(VLOOKUP(AB$7,'(Energiepreise)'!$B$10:$C$23,2,0)&lt;&gt;"",VLOOKUP(AB$7,'(Energiepreise)'!$B$10:$C$23,2,0)*AB$22*(1+VLOOKUP(AB$7,'(Energiepreise)'!$E$10:$BZ$23,3,0))^$C137/100,VLOOKUP(AB$7,'(Energiepreise)'!$E$10:$BZ$23,4+$C136+'1. Anleitung'!$B$5-'(Energiepreise)'!$I$9,0)*AB$22/100)</f>
        <v>0</v>
      </c>
      <c r="AC137" s="674" t="n">
        <f aca="false">IF(VLOOKUP(AC$7,'(Energiepreise)'!$B$10:$C$23,2,0)&lt;&gt;"",VLOOKUP(AC$7,'(Energiepreise)'!$B$10:$C$23,2,0)*AC$22*(1+VLOOKUP(AC$7,'(Energiepreise)'!$E$10:$BZ$23,3,0))^$C137/100,VLOOKUP(AC$7,'(Energiepreise)'!$E$10:$BZ$23,4+$C136+'1. Anleitung'!$B$5-'(Energiepreise)'!$I$9,0)*AC$22/100)</f>
        <v>0</v>
      </c>
      <c r="AD137" s="674" t="n">
        <f aca="false">IF(VLOOKUP(AD$7,'(Energiepreise)'!$B$10:$C$23,2,0)&lt;&gt;"",VLOOKUP(AD$7,'(Energiepreise)'!$B$10:$C$23,2,0)*AD$22*(1+VLOOKUP(AD$7,'(Energiepreise)'!$E$10:$BZ$23,3,0))^$C137/100,VLOOKUP(AD$7,'(Energiepreise)'!$E$10:$BZ$23,4+$C136+'1. Anleitung'!$B$5-'(Energiepreise)'!$I$9,0)*AD$22/100)</f>
        <v>0</v>
      </c>
      <c r="AE137" s="674" t="n">
        <f aca="false">IF(VLOOKUP(AE$7,'(Energiepreise)'!$B$10:$C$23,2,0)&lt;&gt;"",VLOOKUP(AE$7,'(Energiepreise)'!$B$10:$C$23,2,0)*AE$22*(1+VLOOKUP(AE$7,'(Energiepreise)'!$E$10:$BZ$23,3,0))^$C137/100,VLOOKUP(AE$7,'(Energiepreise)'!$E$10:$BZ$23,4+$C136+'1. Anleitung'!$B$5-'(Energiepreise)'!$I$9,0)*AE$22/100)</f>
        <v>0</v>
      </c>
      <c r="AF137" s="674" t="n">
        <f aca="false">IF(VLOOKUP(AF$7,'(Energiepreise)'!$B$10:$C$23,2,0)&lt;&gt;"",VLOOKUP(AF$7,'(Energiepreise)'!$B$10:$C$23,2,0)*AF$22*(1+VLOOKUP(AF$7,'(Energiepreise)'!$E$10:$BZ$23,3,0))^$C137/100,VLOOKUP(AF$7,'(Energiepreise)'!$E$10:$BZ$23,4+$C136+'1. Anleitung'!$B$5-'(Energiepreise)'!$I$9,0)*AF$22/100)</f>
        <v>0</v>
      </c>
      <c r="AG137" s="674" t="n">
        <f aca="false">IF(VLOOKUP(AG$7,'(Energiepreise)'!$B$10:$C$23,2,0)&lt;&gt;"",VLOOKUP(AG$7,'(Energiepreise)'!$B$10:$C$23,2,0)*AG$22*(1+VLOOKUP(AG$7,'(Energiepreise)'!$E$10:$BZ$23,3,0))^$C137/100,VLOOKUP(AG$7,'(Energiepreise)'!$E$10:$BZ$23,4+$C136+'1. Anleitung'!$B$5-'(Energiepreise)'!$I$9,0)*AG$22/100)</f>
        <v>0</v>
      </c>
      <c r="AH137" s="674" t="n">
        <f aca="false">IF(VLOOKUP(AH$7,'(Energiepreise)'!$B$10:$C$23,2,0)&lt;&gt;"",VLOOKUP(AH$7,'(Energiepreise)'!$B$10:$C$23,2,0)*AH$22*(1+VLOOKUP(AH$7,'(Energiepreise)'!$E$10:$BZ$23,3,0))^$C137/100,VLOOKUP(AH$7,'(Energiepreise)'!$E$10:$BZ$23,4+$C136+'1. Anleitung'!$B$5-'(Energiepreise)'!$I$9,0)*AH$22/100)</f>
        <v>0</v>
      </c>
      <c r="AI137" s="674" t="n">
        <f aca="false">IF(VLOOKUP(AI$7,'(Energiepreise)'!$B$10:$C$23,2,0)&lt;&gt;"",VLOOKUP(AI$7,'(Energiepreise)'!$B$10:$C$23,2,0)*AI$22*(1+VLOOKUP(AI$7,'(Energiepreise)'!$E$10:$BZ$23,3,0))^$C137/100,VLOOKUP(AI$7,'(Energiepreise)'!$E$10:$BZ$23,4+$C136+'1. Anleitung'!$B$5-'(Energiepreise)'!$I$9,0)*AI$22/100)</f>
        <v>0</v>
      </c>
      <c r="AJ137" s="674" t="n">
        <f aca="false">IF(VLOOKUP(AJ$7,'(Energiepreise)'!$B$10:$C$23,2,0)&lt;&gt;"",VLOOKUP(AJ$7,'(Energiepreise)'!$B$10:$C$23,2,0)*AJ$22*(1+VLOOKUP(AJ$7,'(Energiepreise)'!$E$10:$BZ$23,3,0))^$C137/100,VLOOKUP(AJ$7,'(Energiepreise)'!$E$10:$BZ$23,4+$C136+'1. Anleitung'!$B$5-'(Energiepreise)'!$I$9,0)*AJ$22/100)</f>
        <v>0</v>
      </c>
      <c r="AK137" s="674" t="n">
        <f aca="false">IF(VLOOKUP(AK$7,'(Energiepreise)'!$B$10:$C$23,2,0)&lt;&gt;"",VLOOKUP(AK$7,'(Energiepreise)'!$B$10:$C$23,2,0)*AK$22*(1+VLOOKUP(AK$7,'(Energiepreise)'!$E$10:$BZ$23,3,0))^$C137/100,VLOOKUP(AK$7,'(Energiepreise)'!$E$10:$BZ$23,4+$C136+'1. Anleitung'!$B$5-'(Energiepreise)'!$I$9,0)*AK$22/100)</f>
        <v>0</v>
      </c>
      <c r="AL137" s="674" t="e">
        <f aca="false">IF(VLOOKUP(AL$7,'(Energiepreise)'!$B$10:$C$23,2,0)&lt;&gt;"",VLOOKUP(AL$7,'(Energiepreise)'!$B$10:$C$23,2,0)*AL$22*(1+VLOOKUP(AL$7,'(Energiepreise)'!$E$10:$BZ$23,3,0))^$C137/100,VLOOKUP(AL$7,'(Energiepreise)'!$E$10:$BZ$23,4+$C136+'1. Anleitung'!$B$5-'(Energiepreise)'!$I$9,0)*AL$22/100)</f>
        <v>#N/A</v>
      </c>
      <c r="AM137" s="674" t="e">
        <f aca="false">IF(VLOOKUP(AM$7,'(Energiepreise)'!$B$10:$C$23,2,0)&lt;&gt;"",VLOOKUP(AM$7,'(Energiepreise)'!$B$10:$C$23,2,0)*AM$22*(1+VLOOKUP(AM$7,'(Energiepreise)'!$E$10:$BZ$23,3,0))^$C137/100,VLOOKUP(AM$7,'(Energiepreise)'!$E$10:$BZ$23,4+$C136+'1. Anleitung'!$B$5-'(Energiepreise)'!$I$9,0)*AM$22/100)</f>
        <v>#N/A</v>
      </c>
      <c r="AN137" s="674" t="e">
        <f aca="false">IF(VLOOKUP(AN$7,'(Energiepreise)'!$B$10:$C$23,2,0)&lt;&gt;"",VLOOKUP(AN$7,'(Energiepreise)'!$B$10:$C$23,2,0)*AN$22*(1+VLOOKUP(AN$7,'(Energiepreise)'!$E$10:$BZ$23,3,0))^$C137/100,VLOOKUP(AN$7,'(Energiepreise)'!$E$10:$BZ$23,4+$C136+'1. Anleitung'!$B$5-'(Energiepreise)'!$I$9,0)*AN$22/100)</f>
        <v>#N/A</v>
      </c>
      <c r="ALP137" s="669"/>
      <c r="ALQ137" s="669"/>
      <c r="ALR137" s="669"/>
      <c r="ALS137" s="669"/>
    </row>
    <row r="138" s="569" customFormat="true" ht="17.25" hidden="false" customHeight="false" outlineLevel="0" collapsed="false">
      <c r="A138" s="660"/>
      <c r="B138" s="670"/>
      <c r="C138" s="671" t="n">
        <v>4</v>
      </c>
      <c r="D138" s="673"/>
      <c r="E138" s="667"/>
      <c r="F138" s="674" t="n">
        <f aca="false">IF(VLOOKUP(F$7,'(Energiepreise)'!$B$10:$C$23,2,0)&lt;&gt;"",VLOOKUP(F$7,'(Energiepreise)'!$B$10:$C$23,2,0)*F$22*(1+VLOOKUP(F$7,'(Energiepreise)'!$E$10:$BZ$23,3,0))^$C138/100,VLOOKUP(F$7,'(Energiepreise)'!$E$10:$BZ$23,4+$C137+'1. Anleitung'!$B$5-'(Energiepreise)'!$I$9,0)*F$22/100)</f>
        <v>0</v>
      </c>
      <c r="G138" s="674" t="n">
        <f aca="false">IF(VLOOKUP(G$7,'(Energiepreise)'!$B$10:$C$23,2,0)&lt;&gt;"",VLOOKUP(G$7,'(Energiepreise)'!$B$10:$C$23,2,0)*G$22*(1+VLOOKUP(G$7,'(Energiepreise)'!$E$10:$BZ$23,3,0))^$C138/100,VLOOKUP(G$7,'(Energiepreise)'!$E$10:$BZ$23,4+$C137+'1. Anleitung'!$B$5-'(Energiepreise)'!$I$9,0)*G$22/100)</f>
        <v>0</v>
      </c>
      <c r="H138" s="674" t="n">
        <f aca="false">IF(VLOOKUP(H$7,'(Energiepreise)'!$B$10:$C$23,2,0)&lt;&gt;"",VLOOKUP(H$7,'(Energiepreise)'!$B$10:$C$23,2,0)*H$22*(1+VLOOKUP(H$7,'(Energiepreise)'!$E$10:$BZ$23,3,0))^$C138/100,VLOOKUP(H$7,'(Energiepreise)'!$E$10:$BZ$23,4+$C137+'1. Anleitung'!$B$5-'(Energiepreise)'!$I$9,0)*H$22/100)</f>
        <v>0</v>
      </c>
      <c r="I138" s="674" t="n">
        <f aca="false">IF(VLOOKUP(I$7,'(Energiepreise)'!$B$10:$C$23,2,0)&lt;&gt;"",VLOOKUP(I$7,'(Energiepreise)'!$B$10:$C$23,2,0)*I$22*(1+VLOOKUP(I$7,'(Energiepreise)'!$E$10:$BZ$23,3,0))^$C138/100,VLOOKUP(I$7,'(Energiepreise)'!$E$10:$BZ$23,4+$C137+'1. Anleitung'!$B$5-'(Energiepreise)'!$I$9,0)*I$22/100)</f>
        <v>0</v>
      </c>
      <c r="J138" s="675"/>
      <c r="K138" s="676" t="n">
        <f aca="false">SUM(F138:I138)</f>
        <v>0</v>
      </c>
      <c r="L138" s="675"/>
      <c r="M138" s="675"/>
      <c r="N138" s="674" t="n">
        <f aca="false">IF(VLOOKUP(N$7,'(Energiepreise)'!$B$10:$C$23,2,0)&lt;&gt;"",VLOOKUP(N$7,'(Energiepreise)'!$B$10:$C$23,2,0)*N$22*(1+VLOOKUP(N$7,'(Energiepreise)'!$E$10:$BZ$23,3,0))^$C138/100,VLOOKUP(N$7,'(Energiepreise)'!$E$10:$BZ$23,4+$C137+'1. Anleitung'!$B$5-'(Energiepreise)'!$I$9,0)*N$22/100)</f>
        <v>0</v>
      </c>
      <c r="O138" s="674" t="n">
        <f aca="false">IF(VLOOKUP(O$7,'(Energiepreise)'!$B$10:$C$23,2,0)&lt;&gt;"",VLOOKUP(O$7,'(Energiepreise)'!$B$10:$C$23,2,0)*O$22*(1+VLOOKUP(O$7,'(Energiepreise)'!$E$10:$BZ$23,3,0))^$C138/100,VLOOKUP(O$7,'(Energiepreise)'!$E$10:$BZ$23,4+$C137+'1. Anleitung'!$B$5-'(Energiepreise)'!$I$9,0)*O$22/100)</f>
        <v>0</v>
      </c>
      <c r="P138" s="674" t="n">
        <f aca="false">IF(VLOOKUP(P$7,'(Energiepreise)'!$B$10:$C$23,2,0)&lt;&gt;"",VLOOKUP(P$7,'(Energiepreise)'!$B$10:$C$23,2,0)*P$22*(1+VLOOKUP(P$7,'(Energiepreise)'!$E$10:$BZ$23,3,0))^$C138/100,VLOOKUP(P$7,'(Energiepreise)'!$E$10:$BZ$23,4+$C137+'1. Anleitung'!$B$5-'(Energiepreise)'!$I$9,0)*P$22/100)</f>
        <v>0</v>
      </c>
      <c r="Q138" s="674" t="n">
        <f aca="false">IF(VLOOKUP(Q$7,'(Energiepreise)'!$B$10:$C$23,2,0)&lt;&gt;"",VLOOKUP(Q$7,'(Energiepreise)'!$B$10:$C$23,2,0)*Q$22*(1+VLOOKUP(Q$7,'(Energiepreise)'!$E$10:$BZ$23,3,0))^$C138/100,VLOOKUP(Q$7,'(Energiepreise)'!$E$10:$BZ$23,4+$C137+'1. Anleitung'!$B$5-'(Energiepreise)'!$I$9,0)*Q$22/100)</f>
        <v>0</v>
      </c>
      <c r="R138" s="675"/>
      <c r="S138" s="677" t="n">
        <f aca="false">SUM(N138:Q138)</f>
        <v>0</v>
      </c>
      <c r="T138" s="675"/>
      <c r="U138" s="674" t="n">
        <f aca="false">IF(VLOOKUP(U$7,'(Energiepreise)'!$B$10:$C$23,2,0)&lt;&gt;"",VLOOKUP(U$7,'(Energiepreise)'!$B$10:$C$23,2,0)*U$22*(1+VLOOKUP(U$7,'(Energiepreise)'!$E$10:$BZ$23,3,0))^$C138/100,VLOOKUP(U$7,'(Energiepreise)'!$E$10:$BZ$23,4+$C137+'1. Anleitung'!$B$5-'(Energiepreise)'!$I$9,0)*U$22/100)</f>
        <v>0</v>
      </c>
      <c r="V138" s="674" t="n">
        <f aca="false">IF(VLOOKUP(V$7,'(Energiepreise)'!$B$10:$C$23,2,0)&lt;&gt;"",VLOOKUP(V$7,'(Energiepreise)'!$B$10:$C$23,2,0)*V$22*(1+VLOOKUP(V$7,'(Energiepreise)'!$E$10:$BZ$23,3,0))^$C138/100,VLOOKUP(V$7,'(Energiepreise)'!$E$10:$BZ$23,4+$C137+'1. Anleitung'!$B$5-'(Energiepreise)'!$I$9,0)*V$22/100)</f>
        <v>0</v>
      </c>
      <c r="W138" s="674" t="n">
        <f aca="false">IF(VLOOKUP(W$7,'(Energiepreise)'!$B$10:$C$23,2,0)&lt;&gt;"",VLOOKUP(W$7,'(Energiepreise)'!$B$10:$C$23,2,0)*W$22*(1+VLOOKUP(W$7,'(Energiepreise)'!$E$10:$BZ$23,3,0))^$C138/100,VLOOKUP(W$7,'(Energiepreise)'!$E$10:$BZ$23,4+$C137+'1. Anleitung'!$B$5-'(Energiepreise)'!$I$9,0)*W$22/100)</f>
        <v>0</v>
      </c>
      <c r="X138" s="674" t="n">
        <f aca="false">IF(VLOOKUP(X$7,'(Energiepreise)'!$B$10:$C$23,2,0)&lt;&gt;"",VLOOKUP(X$7,'(Energiepreise)'!$B$10:$C$23,2,0)*X$22*(1+VLOOKUP(X$7,'(Energiepreise)'!$E$10:$BZ$23,3,0))^$C138/100,VLOOKUP(X$7,'(Energiepreise)'!$E$10:$BZ$23,4+$C137+'1. Anleitung'!$B$5-'(Energiepreise)'!$I$9,0)*X$22/100)</f>
        <v>0</v>
      </c>
      <c r="Y138" s="674" t="n">
        <f aca="false">IF(VLOOKUP(Y$7,'(Energiepreise)'!$B$10:$C$23,2,0)&lt;&gt;"",VLOOKUP(Y$7,'(Energiepreise)'!$B$10:$C$23,2,0)*Y$22*(1+VLOOKUP(Y$7,'(Energiepreise)'!$E$10:$BZ$23,3,0))^$C138/100,VLOOKUP(Y$7,'(Energiepreise)'!$E$10:$BZ$23,4+$C137+'1. Anleitung'!$B$5-'(Energiepreise)'!$I$9,0)*Y$22/100)</f>
        <v>0</v>
      </c>
      <c r="Z138" s="674" t="n">
        <f aca="false">IF(VLOOKUP(Z$7,'(Energiepreise)'!$B$10:$C$23,2,0)&lt;&gt;"",VLOOKUP(Z$7,'(Energiepreise)'!$B$10:$C$23,2,0)*Z$22*(1+VLOOKUP(Z$7,'(Energiepreise)'!$E$10:$BZ$23,3,0))^$C138/100,VLOOKUP(Z$7,'(Energiepreise)'!$E$10:$BZ$23,4+$C137+'1. Anleitung'!$B$5-'(Energiepreise)'!$I$9,0)*Z$22/100)</f>
        <v>0</v>
      </c>
      <c r="AA138" s="674" t="n">
        <f aca="false">IF(VLOOKUP(AA$7,'(Energiepreise)'!$B$10:$C$23,2,0)&lt;&gt;"",VLOOKUP(AA$7,'(Energiepreise)'!$B$10:$C$23,2,0)*AA$22*(1+VLOOKUP(AA$7,'(Energiepreise)'!$E$10:$BZ$23,3,0))^$C138/100,VLOOKUP(AA$7,'(Energiepreise)'!$E$10:$BZ$23,4+$C137+'1. Anleitung'!$B$5-'(Energiepreise)'!$I$9,0)*AA$22/100)</f>
        <v>0</v>
      </c>
      <c r="AB138" s="674" t="n">
        <f aca="false">IF(VLOOKUP(AB$7,'(Energiepreise)'!$B$10:$C$23,2,0)&lt;&gt;"",VLOOKUP(AB$7,'(Energiepreise)'!$B$10:$C$23,2,0)*AB$22*(1+VLOOKUP(AB$7,'(Energiepreise)'!$E$10:$BZ$23,3,0))^$C138/100,VLOOKUP(AB$7,'(Energiepreise)'!$E$10:$BZ$23,4+$C137+'1. Anleitung'!$B$5-'(Energiepreise)'!$I$9,0)*AB$22/100)</f>
        <v>0</v>
      </c>
      <c r="AC138" s="674" t="n">
        <f aca="false">IF(VLOOKUP(AC$7,'(Energiepreise)'!$B$10:$C$23,2,0)&lt;&gt;"",VLOOKUP(AC$7,'(Energiepreise)'!$B$10:$C$23,2,0)*AC$22*(1+VLOOKUP(AC$7,'(Energiepreise)'!$E$10:$BZ$23,3,0))^$C138/100,VLOOKUP(AC$7,'(Energiepreise)'!$E$10:$BZ$23,4+$C137+'1. Anleitung'!$B$5-'(Energiepreise)'!$I$9,0)*AC$22/100)</f>
        <v>0</v>
      </c>
      <c r="AD138" s="674" t="n">
        <f aca="false">IF(VLOOKUP(AD$7,'(Energiepreise)'!$B$10:$C$23,2,0)&lt;&gt;"",VLOOKUP(AD$7,'(Energiepreise)'!$B$10:$C$23,2,0)*AD$22*(1+VLOOKUP(AD$7,'(Energiepreise)'!$E$10:$BZ$23,3,0))^$C138/100,VLOOKUP(AD$7,'(Energiepreise)'!$E$10:$BZ$23,4+$C137+'1. Anleitung'!$B$5-'(Energiepreise)'!$I$9,0)*AD$22/100)</f>
        <v>0</v>
      </c>
      <c r="AE138" s="674" t="n">
        <f aca="false">IF(VLOOKUP(AE$7,'(Energiepreise)'!$B$10:$C$23,2,0)&lt;&gt;"",VLOOKUP(AE$7,'(Energiepreise)'!$B$10:$C$23,2,0)*AE$22*(1+VLOOKUP(AE$7,'(Energiepreise)'!$E$10:$BZ$23,3,0))^$C138/100,VLOOKUP(AE$7,'(Energiepreise)'!$E$10:$BZ$23,4+$C137+'1. Anleitung'!$B$5-'(Energiepreise)'!$I$9,0)*AE$22/100)</f>
        <v>0</v>
      </c>
      <c r="AF138" s="674" t="n">
        <f aca="false">IF(VLOOKUP(AF$7,'(Energiepreise)'!$B$10:$C$23,2,0)&lt;&gt;"",VLOOKUP(AF$7,'(Energiepreise)'!$B$10:$C$23,2,0)*AF$22*(1+VLOOKUP(AF$7,'(Energiepreise)'!$E$10:$BZ$23,3,0))^$C138/100,VLOOKUP(AF$7,'(Energiepreise)'!$E$10:$BZ$23,4+$C137+'1. Anleitung'!$B$5-'(Energiepreise)'!$I$9,0)*AF$22/100)</f>
        <v>0</v>
      </c>
      <c r="AG138" s="674" t="n">
        <f aca="false">IF(VLOOKUP(AG$7,'(Energiepreise)'!$B$10:$C$23,2,0)&lt;&gt;"",VLOOKUP(AG$7,'(Energiepreise)'!$B$10:$C$23,2,0)*AG$22*(1+VLOOKUP(AG$7,'(Energiepreise)'!$E$10:$BZ$23,3,0))^$C138/100,VLOOKUP(AG$7,'(Energiepreise)'!$E$10:$BZ$23,4+$C137+'1. Anleitung'!$B$5-'(Energiepreise)'!$I$9,0)*AG$22/100)</f>
        <v>0</v>
      </c>
      <c r="AH138" s="674" t="n">
        <f aca="false">IF(VLOOKUP(AH$7,'(Energiepreise)'!$B$10:$C$23,2,0)&lt;&gt;"",VLOOKUP(AH$7,'(Energiepreise)'!$B$10:$C$23,2,0)*AH$22*(1+VLOOKUP(AH$7,'(Energiepreise)'!$E$10:$BZ$23,3,0))^$C138/100,VLOOKUP(AH$7,'(Energiepreise)'!$E$10:$BZ$23,4+$C137+'1. Anleitung'!$B$5-'(Energiepreise)'!$I$9,0)*AH$22/100)</f>
        <v>0</v>
      </c>
      <c r="AI138" s="674" t="n">
        <f aca="false">IF(VLOOKUP(AI$7,'(Energiepreise)'!$B$10:$C$23,2,0)&lt;&gt;"",VLOOKUP(AI$7,'(Energiepreise)'!$B$10:$C$23,2,0)*AI$22*(1+VLOOKUP(AI$7,'(Energiepreise)'!$E$10:$BZ$23,3,0))^$C138/100,VLOOKUP(AI$7,'(Energiepreise)'!$E$10:$BZ$23,4+$C137+'1. Anleitung'!$B$5-'(Energiepreise)'!$I$9,0)*AI$22/100)</f>
        <v>0</v>
      </c>
      <c r="AJ138" s="674" t="n">
        <f aca="false">IF(VLOOKUP(AJ$7,'(Energiepreise)'!$B$10:$C$23,2,0)&lt;&gt;"",VLOOKUP(AJ$7,'(Energiepreise)'!$B$10:$C$23,2,0)*AJ$22*(1+VLOOKUP(AJ$7,'(Energiepreise)'!$E$10:$BZ$23,3,0))^$C138/100,VLOOKUP(AJ$7,'(Energiepreise)'!$E$10:$BZ$23,4+$C137+'1. Anleitung'!$B$5-'(Energiepreise)'!$I$9,0)*AJ$22/100)</f>
        <v>0</v>
      </c>
      <c r="AK138" s="674" t="n">
        <f aca="false">IF(VLOOKUP(AK$7,'(Energiepreise)'!$B$10:$C$23,2,0)&lt;&gt;"",VLOOKUP(AK$7,'(Energiepreise)'!$B$10:$C$23,2,0)*AK$22*(1+VLOOKUP(AK$7,'(Energiepreise)'!$E$10:$BZ$23,3,0))^$C138/100,VLOOKUP(AK$7,'(Energiepreise)'!$E$10:$BZ$23,4+$C137+'1. Anleitung'!$B$5-'(Energiepreise)'!$I$9,0)*AK$22/100)</f>
        <v>0</v>
      </c>
      <c r="AL138" s="674" t="e">
        <f aca="false">IF(VLOOKUP(AL$7,'(Energiepreise)'!$B$10:$C$23,2,0)&lt;&gt;"",VLOOKUP(AL$7,'(Energiepreise)'!$B$10:$C$23,2,0)*AL$22*(1+VLOOKUP(AL$7,'(Energiepreise)'!$E$10:$BZ$23,3,0))^$C138/100,VLOOKUP(AL$7,'(Energiepreise)'!$E$10:$BZ$23,4+$C137+'1. Anleitung'!$B$5-'(Energiepreise)'!$I$9,0)*AL$22/100)</f>
        <v>#N/A</v>
      </c>
      <c r="AM138" s="674" t="e">
        <f aca="false">IF(VLOOKUP(AM$7,'(Energiepreise)'!$B$10:$C$23,2,0)&lt;&gt;"",VLOOKUP(AM$7,'(Energiepreise)'!$B$10:$C$23,2,0)*AM$22*(1+VLOOKUP(AM$7,'(Energiepreise)'!$E$10:$BZ$23,3,0))^$C138/100,VLOOKUP(AM$7,'(Energiepreise)'!$E$10:$BZ$23,4+$C137+'1. Anleitung'!$B$5-'(Energiepreise)'!$I$9,0)*AM$22/100)</f>
        <v>#N/A</v>
      </c>
      <c r="AN138" s="674" t="e">
        <f aca="false">IF(VLOOKUP(AN$7,'(Energiepreise)'!$B$10:$C$23,2,0)&lt;&gt;"",VLOOKUP(AN$7,'(Energiepreise)'!$B$10:$C$23,2,0)*AN$22*(1+VLOOKUP(AN$7,'(Energiepreise)'!$E$10:$BZ$23,3,0))^$C138/100,VLOOKUP(AN$7,'(Energiepreise)'!$E$10:$BZ$23,4+$C137+'1. Anleitung'!$B$5-'(Energiepreise)'!$I$9,0)*AN$22/100)</f>
        <v>#N/A</v>
      </c>
      <c r="ALP138" s="669"/>
      <c r="ALQ138" s="669"/>
      <c r="ALR138" s="669"/>
      <c r="ALS138" s="669"/>
    </row>
    <row r="139" s="569" customFormat="true" ht="17.25" hidden="false" customHeight="false" outlineLevel="0" collapsed="false">
      <c r="A139" s="660"/>
      <c r="B139" s="670"/>
      <c r="C139" s="671" t="n">
        <v>5</v>
      </c>
      <c r="D139" s="673"/>
      <c r="E139" s="667"/>
      <c r="F139" s="674" t="n">
        <f aca="false">IF(VLOOKUP(F$7,'(Energiepreise)'!$B$10:$C$23,2,0)&lt;&gt;"",VLOOKUP(F$7,'(Energiepreise)'!$B$10:$C$23,2,0)*F$22*(1+VLOOKUP(F$7,'(Energiepreise)'!$E$10:$BZ$23,3,0))^$C139/100,VLOOKUP(F$7,'(Energiepreise)'!$E$10:$BZ$23,4+$C138+'1. Anleitung'!$B$5-'(Energiepreise)'!$I$9,0)*F$22/100)</f>
        <v>0</v>
      </c>
      <c r="G139" s="674" t="n">
        <f aca="false">IF(VLOOKUP(G$7,'(Energiepreise)'!$B$10:$C$23,2,0)&lt;&gt;"",VLOOKUP(G$7,'(Energiepreise)'!$B$10:$C$23,2,0)*G$22*(1+VLOOKUP(G$7,'(Energiepreise)'!$E$10:$BZ$23,3,0))^$C139/100,VLOOKUP(G$7,'(Energiepreise)'!$E$10:$BZ$23,4+$C138+'1. Anleitung'!$B$5-'(Energiepreise)'!$I$9,0)*G$22/100)</f>
        <v>0</v>
      </c>
      <c r="H139" s="674" t="n">
        <f aca="false">IF(VLOOKUP(H$7,'(Energiepreise)'!$B$10:$C$23,2,0)&lt;&gt;"",VLOOKUP(H$7,'(Energiepreise)'!$B$10:$C$23,2,0)*H$22*(1+VLOOKUP(H$7,'(Energiepreise)'!$E$10:$BZ$23,3,0))^$C139/100,VLOOKUP(H$7,'(Energiepreise)'!$E$10:$BZ$23,4+$C138+'1. Anleitung'!$B$5-'(Energiepreise)'!$I$9,0)*H$22/100)</f>
        <v>0</v>
      </c>
      <c r="I139" s="674" t="n">
        <f aca="false">IF(VLOOKUP(I$7,'(Energiepreise)'!$B$10:$C$23,2,0)&lt;&gt;"",VLOOKUP(I$7,'(Energiepreise)'!$B$10:$C$23,2,0)*I$22*(1+VLOOKUP(I$7,'(Energiepreise)'!$E$10:$BZ$23,3,0))^$C139/100,VLOOKUP(I$7,'(Energiepreise)'!$E$10:$BZ$23,4+$C138+'1. Anleitung'!$B$5-'(Energiepreise)'!$I$9,0)*I$22/100)</f>
        <v>0</v>
      </c>
      <c r="J139" s="675"/>
      <c r="K139" s="676" t="n">
        <f aca="false">SUM(F139:I139)</f>
        <v>0</v>
      </c>
      <c r="L139" s="675"/>
      <c r="M139" s="675"/>
      <c r="N139" s="674" t="n">
        <f aca="false">IF(VLOOKUP(N$7,'(Energiepreise)'!$B$10:$C$23,2,0)&lt;&gt;"",VLOOKUP(N$7,'(Energiepreise)'!$B$10:$C$23,2,0)*N$22*(1+VLOOKUP(N$7,'(Energiepreise)'!$E$10:$BZ$23,3,0))^$C139/100,VLOOKUP(N$7,'(Energiepreise)'!$E$10:$BZ$23,4+$C138+'1. Anleitung'!$B$5-'(Energiepreise)'!$I$9,0)*N$22/100)</f>
        <v>0</v>
      </c>
      <c r="O139" s="674" t="n">
        <f aca="false">IF(VLOOKUP(O$7,'(Energiepreise)'!$B$10:$C$23,2,0)&lt;&gt;"",VLOOKUP(O$7,'(Energiepreise)'!$B$10:$C$23,2,0)*O$22*(1+VLOOKUP(O$7,'(Energiepreise)'!$E$10:$BZ$23,3,0))^$C139/100,VLOOKUP(O$7,'(Energiepreise)'!$E$10:$BZ$23,4+$C138+'1. Anleitung'!$B$5-'(Energiepreise)'!$I$9,0)*O$22/100)</f>
        <v>0</v>
      </c>
      <c r="P139" s="674" t="n">
        <f aca="false">IF(VLOOKUP(P$7,'(Energiepreise)'!$B$10:$C$23,2,0)&lt;&gt;"",VLOOKUP(P$7,'(Energiepreise)'!$B$10:$C$23,2,0)*P$22*(1+VLOOKUP(P$7,'(Energiepreise)'!$E$10:$BZ$23,3,0))^$C139/100,VLOOKUP(P$7,'(Energiepreise)'!$E$10:$BZ$23,4+$C138+'1. Anleitung'!$B$5-'(Energiepreise)'!$I$9,0)*P$22/100)</f>
        <v>0</v>
      </c>
      <c r="Q139" s="674" t="n">
        <f aca="false">IF(VLOOKUP(Q$7,'(Energiepreise)'!$B$10:$C$23,2,0)&lt;&gt;"",VLOOKUP(Q$7,'(Energiepreise)'!$B$10:$C$23,2,0)*Q$22*(1+VLOOKUP(Q$7,'(Energiepreise)'!$E$10:$BZ$23,3,0))^$C139/100,VLOOKUP(Q$7,'(Energiepreise)'!$E$10:$BZ$23,4+$C138+'1. Anleitung'!$B$5-'(Energiepreise)'!$I$9,0)*Q$22/100)</f>
        <v>0</v>
      </c>
      <c r="R139" s="675"/>
      <c r="S139" s="677" t="n">
        <f aca="false">SUM(N139:Q139)</f>
        <v>0</v>
      </c>
      <c r="T139" s="675"/>
      <c r="U139" s="674" t="n">
        <f aca="false">IF(VLOOKUP(U$7,'(Energiepreise)'!$B$10:$C$23,2,0)&lt;&gt;"",VLOOKUP(U$7,'(Energiepreise)'!$B$10:$C$23,2,0)*U$22*(1+VLOOKUP(U$7,'(Energiepreise)'!$E$10:$BZ$23,3,0))^$C139/100,VLOOKUP(U$7,'(Energiepreise)'!$E$10:$BZ$23,4+$C138+'1. Anleitung'!$B$5-'(Energiepreise)'!$I$9,0)*U$22/100)</f>
        <v>0</v>
      </c>
      <c r="V139" s="674" t="n">
        <f aca="false">IF(VLOOKUP(V$7,'(Energiepreise)'!$B$10:$C$23,2,0)&lt;&gt;"",VLOOKUP(V$7,'(Energiepreise)'!$B$10:$C$23,2,0)*V$22*(1+VLOOKUP(V$7,'(Energiepreise)'!$E$10:$BZ$23,3,0))^$C139/100,VLOOKUP(V$7,'(Energiepreise)'!$E$10:$BZ$23,4+$C138+'1. Anleitung'!$B$5-'(Energiepreise)'!$I$9,0)*V$22/100)</f>
        <v>0</v>
      </c>
      <c r="W139" s="674" t="n">
        <f aca="false">IF(VLOOKUP(W$7,'(Energiepreise)'!$B$10:$C$23,2,0)&lt;&gt;"",VLOOKUP(W$7,'(Energiepreise)'!$B$10:$C$23,2,0)*W$22*(1+VLOOKUP(W$7,'(Energiepreise)'!$E$10:$BZ$23,3,0))^$C139/100,VLOOKUP(W$7,'(Energiepreise)'!$E$10:$BZ$23,4+$C138+'1. Anleitung'!$B$5-'(Energiepreise)'!$I$9,0)*W$22/100)</f>
        <v>0</v>
      </c>
      <c r="X139" s="674" t="n">
        <f aca="false">IF(VLOOKUP(X$7,'(Energiepreise)'!$B$10:$C$23,2,0)&lt;&gt;"",VLOOKUP(X$7,'(Energiepreise)'!$B$10:$C$23,2,0)*X$22*(1+VLOOKUP(X$7,'(Energiepreise)'!$E$10:$BZ$23,3,0))^$C139/100,VLOOKUP(X$7,'(Energiepreise)'!$E$10:$BZ$23,4+$C138+'1. Anleitung'!$B$5-'(Energiepreise)'!$I$9,0)*X$22/100)</f>
        <v>0</v>
      </c>
      <c r="Y139" s="674" t="n">
        <f aca="false">IF(VLOOKUP(Y$7,'(Energiepreise)'!$B$10:$C$23,2,0)&lt;&gt;"",VLOOKUP(Y$7,'(Energiepreise)'!$B$10:$C$23,2,0)*Y$22*(1+VLOOKUP(Y$7,'(Energiepreise)'!$E$10:$BZ$23,3,0))^$C139/100,VLOOKUP(Y$7,'(Energiepreise)'!$E$10:$BZ$23,4+$C138+'1. Anleitung'!$B$5-'(Energiepreise)'!$I$9,0)*Y$22/100)</f>
        <v>0</v>
      </c>
      <c r="Z139" s="674" t="n">
        <f aca="false">IF(VLOOKUP(Z$7,'(Energiepreise)'!$B$10:$C$23,2,0)&lt;&gt;"",VLOOKUP(Z$7,'(Energiepreise)'!$B$10:$C$23,2,0)*Z$22*(1+VLOOKUP(Z$7,'(Energiepreise)'!$E$10:$BZ$23,3,0))^$C139/100,VLOOKUP(Z$7,'(Energiepreise)'!$E$10:$BZ$23,4+$C138+'1. Anleitung'!$B$5-'(Energiepreise)'!$I$9,0)*Z$22/100)</f>
        <v>0</v>
      </c>
      <c r="AA139" s="674" t="n">
        <f aca="false">IF(VLOOKUP(AA$7,'(Energiepreise)'!$B$10:$C$23,2,0)&lt;&gt;"",VLOOKUP(AA$7,'(Energiepreise)'!$B$10:$C$23,2,0)*AA$22*(1+VLOOKUP(AA$7,'(Energiepreise)'!$E$10:$BZ$23,3,0))^$C139/100,VLOOKUP(AA$7,'(Energiepreise)'!$E$10:$BZ$23,4+$C138+'1. Anleitung'!$B$5-'(Energiepreise)'!$I$9,0)*AA$22/100)</f>
        <v>0</v>
      </c>
      <c r="AB139" s="674" t="n">
        <f aca="false">IF(VLOOKUP(AB$7,'(Energiepreise)'!$B$10:$C$23,2,0)&lt;&gt;"",VLOOKUP(AB$7,'(Energiepreise)'!$B$10:$C$23,2,0)*AB$22*(1+VLOOKUP(AB$7,'(Energiepreise)'!$E$10:$BZ$23,3,0))^$C139/100,VLOOKUP(AB$7,'(Energiepreise)'!$E$10:$BZ$23,4+$C138+'1. Anleitung'!$B$5-'(Energiepreise)'!$I$9,0)*AB$22/100)</f>
        <v>0</v>
      </c>
      <c r="AC139" s="674" t="n">
        <f aca="false">IF(VLOOKUP(AC$7,'(Energiepreise)'!$B$10:$C$23,2,0)&lt;&gt;"",VLOOKUP(AC$7,'(Energiepreise)'!$B$10:$C$23,2,0)*AC$22*(1+VLOOKUP(AC$7,'(Energiepreise)'!$E$10:$BZ$23,3,0))^$C139/100,VLOOKUP(AC$7,'(Energiepreise)'!$E$10:$BZ$23,4+$C138+'1. Anleitung'!$B$5-'(Energiepreise)'!$I$9,0)*AC$22/100)</f>
        <v>0</v>
      </c>
      <c r="AD139" s="674" t="n">
        <f aca="false">IF(VLOOKUP(AD$7,'(Energiepreise)'!$B$10:$C$23,2,0)&lt;&gt;"",VLOOKUP(AD$7,'(Energiepreise)'!$B$10:$C$23,2,0)*AD$22*(1+VLOOKUP(AD$7,'(Energiepreise)'!$E$10:$BZ$23,3,0))^$C139/100,VLOOKUP(AD$7,'(Energiepreise)'!$E$10:$BZ$23,4+$C138+'1. Anleitung'!$B$5-'(Energiepreise)'!$I$9,0)*AD$22/100)</f>
        <v>0</v>
      </c>
      <c r="AE139" s="674" t="n">
        <f aca="false">IF(VLOOKUP(AE$7,'(Energiepreise)'!$B$10:$C$23,2,0)&lt;&gt;"",VLOOKUP(AE$7,'(Energiepreise)'!$B$10:$C$23,2,0)*AE$22*(1+VLOOKUP(AE$7,'(Energiepreise)'!$E$10:$BZ$23,3,0))^$C139/100,VLOOKUP(AE$7,'(Energiepreise)'!$E$10:$BZ$23,4+$C138+'1. Anleitung'!$B$5-'(Energiepreise)'!$I$9,0)*AE$22/100)</f>
        <v>0</v>
      </c>
      <c r="AF139" s="674" t="n">
        <f aca="false">IF(VLOOKUP(AF$7,'(Energiepreise)'!$B$10:$C$23,2,0)&lt;&gt;"",VLOOKUP(AF$7,'(Energiepreise)'!$B$10:$C$23,2,0)*AF$22*(1+VLOOKUP(AF$7,'(Energiepreise)'!$E$10:$BZ$23,3,0))^$C139/100,VLOOKUP(AF$7,'(Energiepreise)'!$E$10:$BZ$23,4+$C138+'1. Anleitung'!$B$5-'(Energiepreise)'!$I$9,0)*AF$22/100)</f>
        <v>0</v>
      </c>
      <c r="AG139" s="674" t="n">
        <f aca="false">IF(VLOOKUP(AG$7,'(Energiepreise)'!$B$10:$C$23,2,0)&lt;&gt;"",VLOOKUP(AG$7,'(Energiepreise)'!$B$10:$C$23,2,0)*AG$22*(1+VLOOKUP(AG$7,'(Energiepreise)'!$E$10:$BZ$23,3,0))^$C139/100,VLOOKUP(AG$7,'(Energiepreise)'!$E$10:$BZ$23,4+$C138+'1. Anleitung'!$B$5-'(Energiepreise)'!$I$9,0)*AG$22/100)</f>
        <v>0</v>
      </c>
      <c r="AH139" s="674" t="n">
        <f aca="false">IF(VLOOKUP(AH$7,'(Energiepreise)'!$B$10:$C$23,2,0)&lt;&gt;"",VLOOKUP(AH$7,'(Energiepreise)'!$B$10:$C$23,2,0)*AH$22*(1+VLOOKUP(AH$7,'(Energiepreise)'!$E$10:$BZ$23,3,0))^$C139/100,VLOOKUP(AH$7,'(Energiepreise)'!$E$10:$BZ$23,4+$C138+'1. Anleitung'!$B$5-'(Energiepreise)'!$I$9,0)*AH$22/100)</f>
        <v>0</v>
      </c>
      <c r="AI139" s="674" t="n">
        <f aca="false">IF(VLOOKUP(AI$7,'(Energiepreise)'!$B$10:$C$23,2,0)&lt;&gt;"",VLOOKUP(AI$7,'(Energiepreise)'!$B$10:$C$23,2,0)*AI$22*(1+VLOOKUP(AI$7,'(Energiepreise)'!$E$10:$BZ$23,3,0))^$C139/100,VLOOKUP(AI$7,'(Energiepreise)'!$E$10:$BZ$23,4+$C138+'1. Anleitung'!$B$5-'(Energiepreise)'!$I$9,0)*AI$22/100)</f>
        <v>0</v>
      </c>
      <c r="AJ139" s="674" t="n">
        <f aca="false">IF(VLOOKUP(AJ$7,'(Energiepreise)'!$B$10:$C$23,2,0)&lt;&gt;"",VLOOKUP(AJ$7,'(Energiepreise)'!$B$10:$C$23,2,0)*AJ$22*(1+VLOOKUP(AJ$7,'(Energiepreise)'!$E$10:$BZ$23,3,0))^$C139/100,VLOOKUP(AJ$7,'(Energiepreise)'!$E$10:$BZ$23,4+$C138+'1. Anleitung'!$B$5-'(Energiepreise)'!$I$9,0)*AJ$22/100)</f>
        <v>0</v>
      </c>
      <c r="AK139" s="674" t="n">
        <f aca="false">IF(VLOOKUP(AK$7,'(Energiepreise)'!$B$10:$C$23,2,0)&lt;&gt;"",VLOOKUP(AK$7,'(Energiepreise)'!$B$10:$C$23,2,0)*AK$22*(1+VLOOKUP(AK$7,'(Energiepreise)'!$E$10:$BZ$23,3,0))^$C139/100,VLOOKUP(AK$7,'(Energiepreise)'!$E$10:$BZ$23,4+$C138+'1. Anleitung'!$B$5-'(Energiepreise)'!$I$9,0)*AK$22/100)</f>
        <v>0</v>
      </c>
      <c r="AL139" s="674" t="e">
        <f aca="false">IF(VLOOKUP(AL$7,'(Energiepreise)'!$B$10:$C$23,2,0)&lt;&gt;"",VLOOKUP(AL$7,'(Energiepreise)'!$B$10:$C$23,2,0)*AL$22*(1+VLOOKUP(AL$7,'(Energiepreise)'!$E$10:$BZ$23,3,0))^$C139/100,VLOOKUP(AL$7,'(Energiepreise)'!$E$10:$BZ$23,4+$C138+'1. Anleitung'!$B$5-'(Energiepreise)'!$I$9,0)*AL$22/100)</f>
        <v>#N/A</v>
      </c>
      <c r="AM139" s="674" t="e">
        <f aca="false">IF(VLOOKUP(AM$7,'(Energiepreise)'!$B$10:$C$23,2,0)&lt;&gt;"",VLOOKUP(AM$7,'(Energiepreise)'!$B$10:$C$23,2,0)*AM$22*(1+VLOOKUP(AM$7,'(Energiepreise)'!$E$10:$BZ$23,3,0))^$C139/100,VLOOKUP(AM$7,'(Energiepreise)'!$E$10:$BZ$23,4+$C138+'1. Anleitung'!$B$5-'(Energiepreise)'!$I$9,0)*AM$22/100)</f>
        <v>#N/A</v>
      </c>
      <c r="AN139" s="674" t="e">
        <f aca="false">IF(VLOOKUP(AN$7,'(Energiepreise)'!$B$10:$C$23,2,0)&lt;&gt;"",VLOOKUP(AN$7,'(Energiepreise)'!$B$10:$C$23,2,0)*AN$22*(1+VLOOKUP(AN$7,'(Energiepreise)'!$E$10:$BZ$23,3,0))^$C139/100,VLOOKUP(AN$7,'(Energiepreise)'!$E$10:$BZ$23,4+$C138+'1. Anleitung'!$B$5-'(Energiepreise)'!$I$9,0)*AN$22/100)</f>
        <v>#N/A</v>
      </c>
      <c r="ALP139" s="669"/>
      <c r="ALQ139" s="669"/>
      <c r="ALR139" s="669"/>
      <c r="ALS139" s="669"/>
    </row>
    <row r="140" s="569" customFormat="true" ht="17.25" hidden="false" customHeight="false" outlineLevel="0" collapsed="false">
      <c r="A140" s="660"/>
      <c r="B140" s="670"/>
      <c r="C140" s="671" t="n">
        <v>6</v>
      </c>
      <c r="D140" s="673"/>
      <c r="E140" s="667"/>
      <c r="F140" s="674" t="n">
        <f aca="false">IF(VLOOKUP(F$7,'(Energiepreise)'!$B$10:$C$23,2,0)&lt;&gt;"",VLOOKUP(F$7,'(Energiepreise)'!$B$10:$C$23,2,0)*F$22*(1+VLOOKUP(F$7,'(Energiepreise)'!$E$10:$BZ$23,3,0))^$C140/100,VLOOKUP(F$7,'(Energiepreise)'!$E$10:$BZ$23,4+$C139+'1. Anleitung'!$B$5-'(Energiepreise)'!$I$9,0)*F$22/100)</f>
        <v>0</v>
      </c>
      <c r="G140" s="674" t="n">
        <f aca="false">IF(VLOOKUP(G$7,'(Energiepreise)'!$B$10:$C$23,2,0)&lt;&gt;"",VLOOKUP(G$7,'(Energiepreise)'!$B$10:$C$23,2,0)*G$22*(1+VLOOKUP(G$7,'(Energiepreise)'!$E$10:$BZ$23,3,0))^$C140/100,VLOOKUP(G$7,'(Energiepreise)'!$E$10:$BZ$23,4+$C139+'1. Anleitung'!$B$5-'(Energiepreise)'!$I$9,0)*G$22/100)</f>
        <v>0</v>
      </c>
      <c r="H140" s="674" t="n">
        <f aca="false">IF(VLOOKUP(H$7,'(Energiepreise)'!$B$10:$C$23,2,0)&lt;&gt;"",VLOOKUP(H$7,'(Energiepreise)'!$B$10:$C$23,2,0)*H$22*(1+VLOOKUP(H$7,'(Energiepreise)'!$E$10:$BZ$23,3,0))^$C140/100,VLOOKUP(H$7,'(Energiepreise)'!$E$10:$BZ$23,4+$C139+'1. Anleitung'!$B$5-'(Energiepreise)'!$I$9,0)*H$22/100)</f>
        <v>0</v>
      </c>
      <c r="I140" s="674" t="n">
        <f aca="false">IF(VLOOKUP(I$7,'(Energiepreise)'!$B$10:$C$23,2,0)&lt;&gt;"",VLOOKUP(I$7,'(Energiepreise)'!$B$10:$C$23,2,0)*I$22*(1+VLOOKUP(I$7,'(Energiepreise)'!$E$10:$BZ$23,3,0))^$C140/100,VLOOKUP(I$7,'(Energiepreise)'!$E$10:$BZ$23,4+$C139+'1. Anleitung'!$B$5-'(Energiepreise)'!$I$9,0)*I$22/100)</f>
        <v>0</v>
      </c>
      <c r="J140" s="675"/>
      <c r="K140" s="676" t="n">
        <f aca="false">SUM(F140:I140)</f>
        <v>0</v>
      </c>
      <c r="L140" s="675"/>
      <c r="M140" s="675"/>
      <c r="N140" s="674" t="n">
        <f aca="false">IF(VLOOKUP(N$7,'(Energiepreise)'!$B$10:$C$23,2,0)&lt;&gt;"",VLOOKUP(N$7,'(Energiepreise)'!$B$10:$C$23,2,0)*N$22*(1+VLOOKUP(N$7,'(Energiepreise)'!$E$10:$BZ$23,3,0))^$C140/100,VLOOKUP(N$7,'(Energiepreise)'!$E$10:$BZ$23,4+$C139+'1. Anleitung'!$B$5-'(Energiepreise)'!$I$9,0)*N$22/100)</f>
        <v>0</v>
      </c>
      <c r="O140" s="674" t="n">
        <f aca="false">IF(VLOOKUP(O$7,'(Energiepreise)'!$B$10:$C$23,2,0)&lt;&gt;"",VLOOKUP(O$7,'(Energiepreise)'!$B$10:$C$23,2,0)*O$22*(1+VLOOKUP(O$7,'(Energiepreise)'!$E$10:$BZ$23,3,0))^$C140/100,VLOOKUP(O$7,'(Energiepreise)'!$E$10:$BZ$23,4+$C139+'1. Anleitung'!$B$5-'(Energiepreise)'!$I$9,0)*O$22/100)</f>
        <v>0</v>
      </c>
      <c r="P140" s="674" t="n">
        <f aca="false">IF(VLOOKUP(P$7,'(Energiepreise)'!$B$10:$C$23,2,0)&lt;&gt;"",VLOOKUP(P$7,'(Energiepreise)'!$B$10:$C$23,2,0)*P$22*(1+VLOOKUP(P$7,'(Energiepreise)'!$E$10:$BZ$23,3,0))^$C140/100,VLOOKUP(P$7,'(Energiepreise)'!$E$10:$BZ$23,4+$C139+'1. Anleitung'!$B$5-'(Energiepreise)'!$I$9,0)*P$22/100)</f>
        <v>0</v>
      </c>
      <c r="Q140" s="674" t="n">
        <f aca="false">IF(VLOOKUP(Q$7,'(Energiepreise)'!$B$10:$C$23,2,0)&lt;&gt;"",VLOOKUP(Q$7,'(Energiepreise)'!$B$10:$C$23,2,0)*Q$22*(1+VLOOKUP(Q$7,'(Energiepreise)'!$E$10:$BZ$23,3,0))^$C140/100,VLOOKUP(Q$7,'(Energiepreise)'!$E$10:$BZ$23,4+$C139+'1. Anleitung'!$B$5-'(Energiepreise)'!$I$9,0)*Q$22/100)</f>
        <v>0</v>
      </c>
      <c r="R140" s="675"/>
      <c r="S140" s="677" t="n">
        <f aca="false">SUM(N140:Q140)</f>
        <v>0</v>
      </c>
      <c r="T140" s="675"/>
      <c r="U140" s="674" t="n">
        <f aca="false">IF(VLOOKUP(U$7,'(Energiepreise)'!$B$10:$C$23,2,0)&lt;&gt;"",VLOOKUP(U$7,'(Energiepreise)'!$B$10:$C$23,2,0)*U$22*(1+VLOOKUP(U$7,'(Energiepreise)'!$E$10:$BZ$23,3,0))^$C140/100,VLOOKUP(U$7,'(Energiepreise)'!$E$10:$BZ$23,4+$C139+'1. Anleitung'!$B$5-'(Energiepreise)'!$I$9,0)*U$22/100)</f>
        <v>0</v>
      </c>
      <c r="V140" s="674" t="n">
        <f aca="false">IF(VLOOKUP(V$7,'(Energiepreise)'!$B$10:$C$23,2,0)&lt;&gt;"",VLOOKUP(V$7,'(Energiepreise)'!$B$10:$C$23,2,0)*V$22*(1+VLOOKUP(V$7,'(Energiepreise)'!$E$10:$BZ$23,3,0))^$C140/100,VLOOKUP(V$7,'(Energiepreise)'!$E$10:$BZ$23,4+$C139+'1. Anleitung'!$B$5-'(Energiepreise)'!$I$9,0)*V$22/100)</f>
        <v>0</v>
      </c>
      <c r="W140" s="674" t="n">
        <f aca="false">IF(VLOOKUP(W$7,'(Energiepreise)'!$B$10:$C$23,2,0)&lt;&gt;"",VLOOKUP(W$7,'(Energiepreise)'!$B$10:$C$23,2,0)*W$22*(1+VLOOKUP(W$7,'(Energiepreise)'!$E$10:$BZ$23,3,0))^$C140/100,VLOOKUP(W$7,'(Energiepreise)'!$E$10:$BZ$23,4+$C139+'1. Anleitung'!$B$5-'(Energiepreise)'!$I$9,0)*W$22/100)</f>
        <v>0</v>
      </c>
      <c r="X140" s="674" t="n">
        <f aca="false">IF(VLOOKUP(X$7,'(Energiepreise)'!$B$10:$C$23,2,0)&lt;&gt;"",VLOOKUP(X$7,'(Energiepreise)'!$B$10:$C$23,2,0)*X$22*(1+VLOOKUP(X$7,'(Energiepreise)'!$E$10:$BZ$23,3,0))^$C140/100,VLOOKUP(X$7,'(Energiepreise)'!$E$10:$BZ$23,4+$C139+'1. Anleitung'!$B$5-'(Energiepreise)'!$I$9,0)*X$22/100)</f>
        <v>0</v>
      </c>
      <c r="Y140" s="674" t="n">
        <f aca="false">IF(VLOOKUP(Y$7,'(Energiepreise)'!$B$10:$C$23,2,0)&lt;&gt;"",VLOOKUP(Y$7,'(Energiepreise)'!$B$10:$C$23,2,0)*Y$22*(1+VLOOKUP(Y$7,'(Energiepreise)'!$E$10:$BZ$23,3,0))^$C140/100,VLOOKUP(Y$7,'(Energiepreise)'!$E$10:$BZ$23,4+$C139+'1. Anleitung'!$B$5-'(Energiepreise)'!$I$9,0)*Y$22/100)</f>
        <v>0</v>
      </c>
      <c r="Z140" s="674" t="n">
        <f aca="false">IF(VLOOKUP(Z$7,'(Energiepreise)'!$B$10:$C$23,2,0)&lt;&gt;"",VLOOKUP(Z$7,'(Energiepreise)'!$B$10:$C$23,2,0)*Z$22*(1+VLOOKUP(Z$7,'(Energiepreise)'!$E$10:$BZ$23,3,0))^$C140/100,VLOOKUP(Z$7,'(Energiepreise)'!$E$10:$BZ$23,4+$C139+'1. Anleitung'!$B$5-'(Energiepreise)'!$I$9,0)*Z$22/100)</f>
        <v>0</v>
      </c>
      <c r="AA140" s="674" t="n">
        <f aca="false">IF(VLOOKUP(AA$7,'(Energiepreise)'!$B$10:$C$23,2,0)&lt;&gt;"",VLOOKUP(AA$7,'(Energiepreise)'!$B$10:$C$23,2,0)*AA$22*(1+VLOOKUP(AA$7,'(Energiepreise)'!$E$10:$BZ$23,3,0))^$C140/100,VLOOKUP(AA$7,'(Energiepreise)'!$E$10:$BZ$23,4+$C139+'1. Anleitung'!$B$5-'(Energiepreise)'!$I$9,0)*AA$22/100)</f>
        <v>0</v>
      </c>
      <c r="AB140" s="674" t="n">
        <f aca="false">IF(VLOOKUP(AB$7,'(Energiepreise)'!$B$10:$C$23,2,0)&lt;&gt;"",VLOOKUP(AB$7,'(Energiepreise)'!$B$10:$C$23,2,0)*AB$22*(1+VLOOKUP(AB$7,'(Energiepreise)'!$E$10:$BZ$23,3,0))^$C140/100,VLOOKUP(AB$7,'(Energiepreise)'!$E$10:$BZ$23,4+$C139+'1. Anleitung'!$B$5-'(Energiepreise)'!$I$9,0)*AB$22/100)</f>
        <v>0</v>
      </c>
      <c r="AC140" s="674" t="n">
        <f aca="false">IF(VLOOKUP(AC$7,'(Energiepreise)'!$B$10:$C$23,2,0)&lt;&gt;"",VLOOKUP(AC$7,'(Energiepreise)'!$B$10:$C$23,2,0)*AC$22*(1+VLOOKUP(AC$7,'(Energiepreise)'!$E$10:$BZ$23,3,0))^$C140/100,VLOOKUP(AC$7,'(Energiepreise)'!$E$10:$BZ$23,4+$C139+'1. Anleitung'!$B$5-'(Energiepreise)'!$I$9,0)*AC$22/100)</f>
        <v>0</v>
      </c>
      <c r="AD140" s="674" t="n">
        <f aca="false">IF(VLOOKUP(AD$7,'(Energiepreise)'!$B$10:$C$23,2,0)&lt;&gt;"",VLOOKUP(AD$7,'(Energiepreise)'!$B$10:$C$23,2,0)*AD$22*(1+VLOOKUP(AD$7,'(Energiepreise)'!$E$10:$BZ$23,3,0))^$C140/100,VLOOKUP(AD$7,'(Energiepreise)'!$E$10:$BZ$23,4+$C139+'1. Anleitung'!$B$5-'(Energiepreise)'!$I$9,0)*AD$22/100)</f>
        <v>0</v>
      </c>
      <c r="AE140" s="674" t="n">
        <f aca="false">IF(VLOOKUP(AE$7,'(Energiepreise)'!$B$10:$C$23,2,0)&lt;&gt;"",VLOOKUP(AE$7,'(Energiepreise)'!$B$10:$C$23,2,0)*AE$22*(1+VLOOKUP(AE$7,'(Energiepreise)'!$E$10:$BZ$23,3,0))^$C140/100,VLOOKUP(AE$7,'(Energiepreise)'!$E$10:$BZ$23,4+$C139+'1. Anleitung'!$B$5-'(Energiepreise)'!$I$9,0)*AE$22/100)</f>
        <v>0</v>
      </c>
      <c r="AF140" s="674" t="n">
        <f aca="false">IF(VLOOKUP(AF$7,'(Energiepreise)'!$B$10:$C$23,2,0)&lt;&gt;"",VLOOKUP(AF$7,'(Energiepreise)'!$B$10:$C$23,2,0)*AF$22*(1+VLOOKUP(AF$7,'(Energiepreise)'!$E$10:$BZ$23,3,0))^$C140/100,VLOOKUP(AF$7,'(Energiepreise)'!$E$10:$BZ$23,4+$C139+'1. Anleitung'!$B$5-'(Energiepreise)'!$I$9,0)*AF$22/100)</f>
        <v>0</v>
      </c>
      <c r="AG140" s="674" t="n">
        <f aca="false">IF(VLOOKUP(AG$7,'(Energiepreise)'!$B$10:$C$23,2,0)&lt;&gt;"",VLOOKUP(AG$7,'(Energiepreise)'!$B$10:$C$23,2,0)*AG$22*(1+VLOOKUP(AG$7,'(Energiepreise)'!$E$10:$BZ$23,3,0))^$C140/100,VLOOKUP(AG$7,'(Energiepreise)'!$E$10:$BZ$23,4+$C139+'1. Anleitung'!$B$5-'(Energiepreise)'!$I$9,0)*AG$22/100)</f>
        <v>0</v>
      </c>
      <c r="AH140" s="674" t="n">
        <f aca="false">IF(VLOOKUP(AH$7,'(Energiepreise)'!$B$10:$C$23,2,0)&lt;&gt;"",VLOOKUP(AH$7,'(Energiepreise)'!$B$10:$C$23,2,0)*AH$22*(1+VLOOKUP(AH$7,'(Energiepreise)'!$E$10:$BZ$23,3,0))^$C140/100,VLOOKUP(AH$7,'(Energiepreise)'!$E$10:$BZ$23,4+$C139+'1. Anleitung'!$B$5-'(Energiepreise)'!$I$9,0)*AH$22/100)</f>
        <v>0</v>
      </c>
      <c r="AI140" s="674" t="n">
        <f aca="false">IF(VLOOKUP(AI$7,'(Energiepreise)'!$B$10:$C$23,2,0)&lt;&gt;"",VLOOKUP(AI$7,'(Energiepreise)'!$B$10:$C$23,2,0)*AI$22*(1+VLOOKUP(AI$7,'(Energiepreise)'!$E$10:$BZ$23,3,0))^$C140/100,VLOOKUP(AI$7,'(Energiepreise)'!$E$10:$BZ$23,4+$C139+'1. Anleitung'!$B$5-'(Energiepreise)'!$I$9,0)*AI$22/100)</f>
        <v>0</v>
      </c>
      <c r="AJ140" s="674" t="n">
        <f aca="false">IF(VLOOKUP(AJ$7,'(Energiepreise)'!$B$10:$C$23,2,0)&lt;&gt;"",VLOOKUP(AJ$7,'(Energiepreise)'!$B$10:$C$23,2,0)*AJ$22*(1+VLOOKUP(AJ$7,'(Energiepreise)'!$E$10:$BZ$23,3,0))^$C140/100,VLOOKUP(AJ$7,'(Energiepreise)'!$E$10:$BZ$23,4+$C139+'1. Anleitung'!$B$5-'(Energiepreise)'!$I$9,0)*AJ$22/100)</f>
        <v>0</v>
      </c>
      <c r="AK140" s="674" t="n">
        <f aca="false">IF(VLOOKUP(AK$7,'(Energiepreise)'!$B$10:$C$23,2,0)&lt;&gt;"",VLOOKUP(AK$7,'(Energiepreise)'!$B$10:$C$23,2,0)*AK$22*(1+VLOOKUP(AK$7,'(Energiepreise)'!$E$10:$BZ$23,3,0))^$C140/100,VLOOKUP(AK$7,'(Energiepreise)'!$E$10:$BZ$23,4+$C139+'1. Anleitung'!$B$5-'(Energiepreise)'!$I$9,0)*AK$22/100)</f>
        <v>0</v>
      </c>
      <c r="AL140" s="674" t="e">
        <f aca="false">IF(VLOOKUP(AL$7,'(Energiepreise)'!$B$10:$C$23,2,0)&lt;&gt;"",VLOOKUP(AL$7,'(Energiepreise)'!$B$10:$C$23,2,0)*AL$22*(1+VLOOKUP(AL$7,'(Energiepreise)'!$E$10:$BZ$23,3,0))^$C140/100,VLOOKUP(AL$7,'(Energiepreise)'!$E$10:$BZ$23,4+$C139+'1. Anleitung'!$B$5-'(Energiepreise)'!$I$9,0)*AL$22/100)</f>
        <v>#N/A</v>
      </c>
      <c r="AM140" s="674" t="e">
        <f aca="false">IF(VLOOKUP(AM$7,'(Energiepreise)'!$B$10:$C$23,2,0)&lt;&gt;"",VLOOKUP(AM$7,'(Energiepreise)'!$B$10:$C$23,2,0)*AM$22*(1+VLOOKUP(AM$7,'(Energiepreise)'!$E$10:$BZ$23,3,0))^$C140/100,VLOOKUP(AM$7,'(Energiepreise)'!$E$10:$BZ$23,4+$C139+'1. Anleitung'!$B$5-'(Energiepreise)'!$I$9,0)*AM$22/100)</f>
        <v>#N/A</v>
      </c>
      <c r="AN140" s="674" t="e">
        <f aca="false">IF(VLOOKUP(AN$7,'(Energiepreise)'!$B$10:$C$23,2,0)&lt;&gt;"",VLOOKUP(AN$7,'(Energiepreise)'!$B$10:$C$23,2,0)*AN$22*(1+VLOOKUP(AN$7,'(Energiepreise)'!$E$10:$BZ$23,3,0))^$C140/100,VLOOKUP(AN$7,'(Energiepreise)'!$E$10:$BZ$23,4+$C139+'1. Anleitung'!$B$5-'(Energiepreise)'!$I$9,0)*AN$22/100)</f>
        <v>#N/A</v>
      </c>
      <c r="ALP140" s="669"/>
      <c r="ALQ140" s="669"/>
      <c r="ALR140" s="669"/>
      <c r="ALS140" s="669"/>
    </row>
    <row r="141" s="569" customFormat="true" ht="17.25" hidden="false" customHeight="false" outlineLevel="0" collapsed="false">
      <c r="A141" s="660"/>
      <c r="B141" s="670"/>
      <c r="C141" s="671" t="n">
        <v>7</v>
      </c>
      <c r="D141" s="673"/>
      <c r="E141" s="667"/>
      <c r="F141" s="674" t="n">
        <f aca="false">IF(VLOOKUP(F$7,'(Energiepreise)'!$B$10:$C$23,2,0)&lt;&gt;"",VLOOKUP(F$7,'(Energiepreise)'!$B$10:$C$23,2,0)*F$22*(1+VLOOKUP(F$7,'(Energiepreise)'!$E$10:$BZ$23,3,0))^$C141/100,VLOOKUP(F$7,'(Energiepreise)'!$E$10:$BZ$23,4+$C140+'1. Anleitung'!$B$5-'(Energiepreise)'!$I$9,0)*F$22/100)</f>
        <v>0</v>
      </c>
      <c r="G141" s="674" t="n">
        <f aca="false">IF(VLOOKUP(G$7,'(Energiepreise)'!$B$10:$C$23,2,0)&lt;&gt;"",VLOOKUP(G$7,'(Energiepreise)'!$B$10:$C$23,2,0)*G$22*(1+VLOOKUP(G$7,'(Energiepreise)'!$E$10:$BZ$23,3,0))^$C141/100,VLOOKUP(G$7,'(Energiepreise)'!$E$10:$BZ$23,4+$C140+'1. Anleitung'!$B$5-'(Energiepreise)'!$I$9,0)*G$22/100)</f>
        <v>0</v>
      </c>
      <c r="H141" s="674" t="n">
        <f aca="false">IF(VLOOKUP(H$7,'(Energiepreise)'!$B$10:$C$23,2,0)&lt;&gt;"",VLOOKUP(H$7,'(Energiepreise)'!$B$10:$C$23,2,0)*H$22*(1+VLOOKUP(H$7,'(Energiepreise)'!$E$10:$BZ$23,3,0))^$C141/100,VLOOKUP(H$7,'(Energiepreise)'!$E$10:$BZ$23,4+$C140+'1. Anleitung'!$B$5-'(Energiepreise)'!$I$9,0)*H$22/100)</f>
        <v>0</v>
      </c>
      <c r="I141" s="674" t="n">
        <f aca="false">IF(VLOOKUP(I$7,'(Energiepreise)'!$B$10:$C$23,2,0)&lt;&gt;"",VLOOKUP(I$7,'(Energiepreise)'!$B$10:$C$23,2,0)*I$22*(1+VLOOKUP(I$7,'(Energiepreise)'!$E$10:$BZ$23,3,0))^$C141/100,VLOOKUP(I$7,'(Energiepreise)'!$E$10:$BZ$23,4+$C140+'1. Anleitung'!$B$5-'(Energiepreise)'!$I$9,0)*I$22/100)</f>
        <v>0</v>
      </c>
      <c r="J141" s="675"/>
      <c r="K141" s="676" t="n">
        <f aca="false">SUM(F141:I141)</f>
        <v>0</v>
      </c>
      <c r="L141" s="675"/>
      <c r="M141" s="675"/>
      <c r="N141" s="674" t="n">
        <f aca="false">IF(VLOOKUP(N$7,'(Energiepreise)'!$B$10:$C$23,2,0)&lt;&gt;"",VLOOKUP(N$7,'(Energiepreise)'!$B$10:$C$23,2,0)*N$22*(1+VLOOKUP(N$7,'(Energiepreise)'!$E$10:$BZ$23,3,0))^$C141/100,VLOOKUP(N$7,'(Energiepreise)'!$E$10:$BZ$23,4+$C140+'1. Anleitung'!$B$5-'(Energiepreise)'!$I$9,0)*N$22/100)</f>
        <v>0</v>
      </c>
      <c r="O141" s="674" t="n">
        <f aca="false">IF(VLOOKUP(O$7,'(Energiepreise)'!$B$10:$C$23,2,0)&lt;&gt;"",VLOOKUP(O$7,'(Energiepreise)'!$B$10:$C$23,2,0)*O$22*(1+VLOOKUP(O$7,'(Energiepreise)'!$E$10:$BZ$23,3,0))^$C141/100,VLOOKUP(O$7,'(Energiepreise)'!$E$10:$BZ$23,4+$C140+'1. Anleitung'!$B$5-'(Energiepreise)'!$I$9,0)*O$22/100)</f>
        <v>0</v>
      </c>
      <c r="P141" s="674" t="n">
        <f aca="false">IF(VLOOKUP(P$7,'(Energiepreise)'!$B$10:$C$23,2,0)&lt;&gt;"",VLOOKUP(P$7,'(Energiepreise)'!$B$10:$C$23,2,0)*P$22*(1+VLOOKUP(P$7,'(Energiepreise)'!$E$10:$BZ$23,3,0))^$C141/100,VLOOKUP(P$7,'(Energiepreise)'!$E$10:$BZ$23,4+$C140+'1. Anleitung'!$B$5-'(Energiepreise)'!$I$9,0)*P$22/100)</f>
        <v>0</v>
      </c>
      <c r="Q141" s="674" t="n">
        <f aca="false">IF(VLOOKUP(Q$7,'(Energiepreise)'!$B$10:$C$23,2,0)&lt;&gt;"",VLOOKUP(Q$7,'(Energiepreise)'!$B$10:$C$23,2,0)*Q$22*(1+VLOOKUP(Q$7,'(Energiepreise)'!$E$10:$BZ$23,3,0))^$C141/100,VLOOKUP(Q$7,'(Energiepreise)'!$E$10:$BZ$23,4+$C140+'1. Anleitung'!$B$5-'(Energiepreise)'!$I$9,0)*Q$22/100)</f>
        <v>0</v>
      </c>
      <c r="R141" s="675"/>
      <c r="S141" s="677" t="n">
        <f aca="false">SUM(N141:Q141)</f>
        <v>0</v>
      </c>
      <c r="T141" s="675"/>
      <c r="U141" s="674" t="n">
        <f aca="false">IF(VLOOKUP(U$7,'(Energiepreise)'!$B$10:$C$23,2,0)&lt;&gt;"",VLOOKUP(U$7,'(Energiepreise)'!$B$10:$C$23,2,0)*U$22*(1+VLOOKUP(U$7,'(Energiepreise)'!$E$10:$BZ$23,3,0))^$C141/100,VLOOKUP(U$7,'(Energiepreise)'!$E$10:$BZ$23,4+$C140+'1. Anleitung'!$B$5-'(Energiepreise)'!$I$9,0)*U$22/100)</f>
        <v>0</v>
      </c>
      <c r="V141" s="674" t="n">
        <f aca="false">IF(VLOOKUP(V$7,'(Energiepreise)'!$B$10:$C$23,2,0)&lt;&gt;"",VLOOKUP(V$7,'(Energiepreise)'!$B$10:$C$23,2,0)*V$22*(1+VLOOKUP(V$7,'(Energiepreise)'!$E$10:$BZ$23,3,0))^$C141/100,VLOOKUP(V$7,'(Energiepreise)'!$E$10:$BZ$23,4+$C140+'1. Anleitung'!$B$5-'(Energiepreise)'!$I$9,0)*V$22/100)</f>
        <v>0</v>
      </c>
      <c r="W141" s="674" t="n">
        <f aca="false">IF(VLOOKUP(W$7,'(Energiepreise)'!$B$10:$C$23,2,0)&lt;&gt;"",VLOOKUP(W$7,'(Energiepreise)'!$B$10:$C$23,2,0)*W$22*(1+VLOOKUP(W$7,'(Energiepreise)'!$E$10:$BZ$23,3,0))^$C141/100,VLOOKUP(W$7,'(Energiepreise)'!$E$10:$BZ$23,4+$C140+'1. Anleitung'!$B$5-'(Energiepreise)'!$I$9,0)*W$22/100)</f>
        <v>0</v>
      </c>
      <c r="X141" s="674" t="n">
        <f aca="false">IF(VLOOKUP(X$7,'(Energiepreise)'!$B$10:$C$23,2,0)&lt;&gt;"",VLOOKUP(X$7,'(Energiepreise)'!$B$10:$C$23,2,0)*X$22*(1+VLOOKUP(X$7,'(Energiepreise)'!$E$10:$BZ$23,3,0))^$C141/100,VLOOKUP(X$7,'(Energiepreise)'!$E$10:$BZ$23,4+$C140+'1. Anleitung'!$B$5-'(Energiepreise)'!$I$9,0)*X$22/100)</f>
        <v>0</v>
      </c>
      <c r="Y141" s="674" t="n">
        <f aca="false">IF(VLOOKUP(Y$7,'(Energiepreise)'!$B$10:$C$23,2,0)&lt;&gt;"",VLOOKUP(Y$7,'(Energiepreise)'!$B$10:$C$23,2,0)*Y$22*(1+VLOOKUP(Y$7,'(Energiepreise)'!$E$10:$BZ$23,3,0))^$C141/100,VLOOKUP(Y$7,'(Energiepreise)'!$E$10:$BZ$23,4+$C140+'1. Anleitung'!$B$5-'(Energiepreise)'!$I$9,0)*Y$22/100)</f>
        <v>0</v>
      </c>
      <c r="Z141" s="674" t="n">
        <f aca="false">IF(VLOOKUP(Z$7,'(Energiepreise)'!$B$10:$C$23,2,0)&lt;&gt;"",VLOOKUP(Z$7,'(Energiepreise)'!$B$10:$C$23,2,0)*Z$22*(1+VLOOKUP(Z$7,'(Energiepreise)'!$E$10:$BZ$23,3,0))^$C141/100,VLOOKUP(Z$7,'(Energiepreise)'!$E$10:$BZ$23,4+$C140+'1. Anleitung'!$B$5-'(Energiepreise)'!$I$9,0)*Z$22/100)</f>
        <v>0</v>
      </c>
      <c r="AA141" s="674" t="n">
        <f aca="false">IF(VLOOKUP(AA$7,'(Energiepreise)'!$B$10:$C$23,2,0)&lt;&gt;"",VLOOKUP(AA$7,'(Energiepreise)'!$B$10:$C$23,2,0)*AA$22*(1+VLOOKUP(AA$7,'(Energiepreise)'!$E$10:$BZ$23,3,0))^$C141/100,VLOOKUP(AA$7,'(Energiepreise)'!$E$10:$BZ$23,4+$C140+'1. Anleitung'!$B$5-'(Energiepreise)'!$I$9,0)*AA$22/100)</f>
        <v>0</v>
      </c>
      <c r="AB141" s="674" t="n">
        <f aca="false">IF(VLOOKUP(AB$7,'(Energiepreise)'!$B$10:$C$23,2,0)&lt;&gt;"",VLOOKUP(AB$7,'(Energiepreise)'!$B$10:$C$23,2,0)*AB$22*(1+VLOOKUP(AB$7,'(Energiepreise)'!$E$10:$BZ$23,3,0))^$C141/100,VLOOKUP(AB$7,'(Energiepreise)'!$E$10:$BZ$23,4+$C140+'1. Anleitung'!$B$5-'(Energiepreise)'!$I$9,0)*AB$22/100)</f>
        <v>0</v>
      </c>
      <c r="AC141" s="674" t="n">
        <f aca="false">IF(VLOOKUP(AC$7,'(Energiepreise)'!$B$10:$C$23,2,0)&lt;&gt;"",VLOOKUP(AC$7,'(Energiepreise)'!$B$10:$C$23,2,0)*AC$22*(1+VLOOKUP(AC$7,'(Energiepreise)'!$E$10:$BZ$23,3,0))^$C141/100,VLOOKUP(AC$7,'(Energiepreise)'!$E$10:$BZ$23,4+$C140+'1. Anleitung'!$B$5-'(Energiepreise)'!$I$9,0)*AC$22/100)</f>
        <v>0</v>
      </c>
      <c r="AD141" s="674" t="n">
        <f aca="false">IF(VLOOKUP(AD$7,'(Energiepreise)'!$B$10:$C$23,2,0)&lt;&gt;"",VLOOKUP(AD$7,'(Energiepreise)'!$B$10:$C$23,2,0)*AD$22*(1+VLOOKUP(AD$7,'(Energiepreise)'!$E$10:$BZ$23,3,0))^$C141/100,VLOOKUP(AD$7,'(Energiepreise)'!$E$10:$BZ$23,4+$C140+'1. Anleitung'!$B$5-'(Energiepreise)'!$I$9,0)*AD$22/100)</f>
        <v>0</v>
      </c>
      <c r="AE141" s="674" t="n">
        <f aca="false">IF(VLOOKUP(AE$7,'(Energiepreise)'!$B$10:$C$23,2,0)&lt;&gt;"",VLOOKUP(AE$7,'(Energiepreise)'!$B$10:$C$23,2,0)*AE$22*(1+VLOOKUP(AE$7,'(Energiepreise)'!$E$10:$BZ$23,3,0))^$C141/100,VLOOKUP(AE$7,'(Energiepreise)'!$E$10:$BZ$23,4+$C140+'1. Anleitung'!$B$5-'(Energiepreise)'!$I$9,0)*AE$22/100)</f>
        <v>0</v>
      </c>
      <c r="AF141" s="674" t="n">
        <f aca="false">IF(VLOOKUP(AF$7,'(Energiepreise)'!$B$10:$C$23,2,0)&lt;&gt;"",VLOOKUP(AF$7,'(Energiepreise)'!$B$10:$C$23,2,0)*AF$22*(1+VLOOKUP(AF$7,'(Energiepreise)'!$E$10:$BZ$23,3,0))^$C141/100,VLOOKUP(AF$7,'(Energiepreise)'!$E$10:$BZ$23,4+$C140+'1. Anleitung'!$B$5-'(Energiepreise)'!$I$9,0)*AF$22/100)</f>
        <v>0</v>
      </c>
      <c r="AG141" s="674" t="n">
        <f aca="false">IF(VLOOKUP(AG$7,'(Energiepreise)'!$B$10:$C$23,2,0)&lt;&gt;"",VLOOKUP(AG$7,'(Energiepreise)'!$B$10:$C$23,2,0)*AG$22*(1+VLOOKUP(AG$7,'(Energiepreise)'!$E$10:$BZ$23,3,0))^$C141/100,VLOOKUP(AG$7,'(Energiepreise)'!$E$10:$BZ$23,4+$C140+'1. Anleitung'!$B$5-'(Energiepreise)'!$I$9,0)*AG$22/100)</f>
        <v>0</v>
      </c>
      <c r="AH141" s="674" t="n">
        <f aca="false">IF(VLOOKUP(AH$7,'(Energiepreise)'!$B$10:$C$23,2,0)&lt;&gt;"",VLOOKUP(AH$7,'(Energiepreise)'!$B$10:$C$23,2,0)*AH$22*(1+VLOOKUP(AH$7,'(Energiepreise)'!$E$10:$BZ$23,3,0))^$C141/100,VLOOKUP(AH$7,'(Energiepreise)'!$E$10:$BZ$23,4+$C140+'1. Anleitung'!$B$5-'(Energiepreise)'!$I$9,0)*AH$22/100)</f>
        <v>0</v>
      </c>
      <c r="AI141" s="674" t="n">
        <f aca="false">IF(VLOOKUP(AI$7,'(Energiepreise)'!$B$10:$C$23,2,0)&lt;&gt;"",VLOOKUP(AI$7,'(Energiepreise)'!$B$10:$C$23,2,0)*AI$22*(1+VLOOKUP(AI$7,'(Energiepreise)'!$E$10:$BZ$23,3,0))^$C141/100,VLOOKUP(AI$7,'(Energiepreise)'!$E$10:$BZ$23,4+$C140+'1. Anleitung'!$B$5-'(Energiepreise)'!$I$9,0)*AI$22/100)</f>
        <v>0</v>
      </c>
      <c r="AJ141" s="674" t="n">
        <f aca="false">IF(VLOOKUP(AJ$7,'(Energiepreise)'!$B$10:$C$23,2,0)&lt;&gt;"",VLOOKUP(AJ$7,'(Energiepreise)'!$B$10:$C$23,2,0)*AJ$22*(1+VLOOKUP(AJ$7,'(Energiepreise)'!$E$10:$BZ$23,3,0))^$C141/100,VLOOKUP(AJ$7,'(Energiepreise)'!$E$10:$BZ$23,4+$C140+'1. Anleitung'!$B$5-'(Energiepreise)'!$I$9,0)*AJ$22/100)</f>
        <v>0</v>
      </c>
      <c r="AK141" s="674" t="n">
        <f aca="false">IF(VLOOKUP(AK$7,'(Energiepreise)'!$B$10:$C$23,2,0)&lt;&gt;"",VLOOKUP(AK$7,'(Energiepreise)'!$B$10:$C$23,2,0)*AK$22*(1+VLOOKUP(AK$7,'(Energiepreise)'!$E$10:$BZ$23,3,0))^$C141/100,VLOOKUP(AK$7,'(Energiepreise)'!$E$10:$BZ$23,4+$C140+'1. Anleitung'!$B$5-'(Energiepreise)'!$I$9,0)*AK$22/100)</f>
        <v>0</v>
      </c>
      <c r="AL141" s="674" t="e">
        <f aca="false">IF(VLOOKUP(AL$7,'(Energiepreise)'!$B$10:$C$23,2,0)&lt;&gt;"",VLOOKUP(AL$7,'(Energiepreise)'!$B$10:$C$23,2,0)*AL$22*(1+VLOOKUP(AL$7,'(Energiepreise)'!$E$10:$BZ$23,3,0))^$C141/100,VLOOKUP(AL$7,'(Energiepreise)'!$E$10:$BZ$23,4+$C140+'1. Anleitung'!$B$5-'(Energiepreise)'!$I$9,0)*AL$22/100)</f>
        <v>#N/A</v>
      </c>
      <c r="AM141" s="674" t="e">
        <f aca="false">IF(VLOOKUP(AM$7,'(Energiepreise)'!$B$10:$C$23,2,0)&lt;&gt;"",VLOOKUP(AM$7,'(Energiepreise)'!$B$10:$C$23,2,0)*AM$22*(1+VLOOKUP(AM$7,'(Energiepreise)'!$E$10:$BZ$23,3,0))^$C141/100,VLOOKUP(AM$7,'(Energiepreise)'!$E$10:$BZ$23,4+$C140+'1. Anleitung'!$B$5-'(Energiepreise)'!$I$9,0)*AM$22/100)</f>
        <v>#N/A</v>
      </c>
      <c r="AN141" s="674" t="e">
        <f aca="false">IF(VLOOKUP(AN$7,'(Energiepreise)'!$B$10:$C$23,2,0)&lt;&gt;"",VLOOKUP(AN$7,'(Energiepreise)'!$B$10:$C$23,2,0)*AN$22*(1+VLOOKUP(AN$7,'(Energiepreise)'!$E$10:$BZ$23,3,0))^$C141/100,VLOOKUP(AN$7,'(Energiepreise)'!$E$10:$BZ$23,4+$C140+'1. Anleitung'!$B$5-'(Energiepreise)'!$I$9,0)*AN$22/100)</f>
        <v>#N/A</v>
      </c>
      <c r="ALP141" s="669"/>
      <c r="ALQ141" s="669"/>
      <c r="ALR141" s="669"/>
      <c r="ALS141" s="669"/>
    </row>
    <row r="142" s="569" customFormat="true" ht="17.25" hidden="false" customHeight="false" outlineLevel="0" collapsed="false">
      <c r="A142" s="660"/>
      <c r="B142" s="670"/>
      <c r="C142" s="671" t="n">
        <v>8</v>
      </c>
      <c r="D142" s="673"/>
      <c r="E142" s="667"/>
      <c r="F142" s="674" t="n">
        <f aca="false">IF(VLOOKUP(F$7,'(Energiepreise)'!$B$10:$C$23,2,0)&lt;&gt;"",VLOOKUP(F$7,'(Energiepreise)'!$B$10:$C$23,2,0)*F$22*(1+VLOOKUP(F$7,'(Energiepreise)'!$E$10:$BZ$23,3,0))^$C142/100,VLOOKUP(F$7,'(Energiepreise)'!$E$10:$BZ$23,4+$C141+'1. Anleitung'!$B$5-'(Energiepreise)'!$I$9,0)*F$22/100)</f>
        <v>0</v>
      </c>
      <c r="G142" s="674" t="n">
        <f aca="false">IF(VLOOKUP(G$7,'(Energiepreise)'!$B$10:$C$23,2,0)&lt;&gt;"",VLOOKUP(G$7,'(Energiepreise)'!$B$10:$C$23,2,0)*G$22*(1+VLOOKUP(G$7,'(Energiepreise)'!$E$10:$BZ$23,3,0))^$C142/100,VLOOKUP(G$7,'(Energiepreise)'!$E$10:$BZ$23,4+$C141+'1. Anleitung'!$B$5-'(Energiepreise)'!$I$9,0)*G$22/100)</f>
        <v>0</v>
      </c>
      <c r="H142" s="674" t="n">
        <f aca="false">IF(VLOOKUP(H$7,'(Energiepreise)'!$B$10:$C$23,2,0)&lt;&gt;"",VLOOKUP(H$7,'(Energiepreise)'!$B$10:$C$23,2,0)*H$22*(1+VLOOKUP(H$7,'(Energiepreise)'!$E$10:$BZ$23,3,0))^$C142/100,VLOOKUP(H$7,'(Energiepreise)'!$E$10:$BZ$23,4+$C141+'1. Anleitung'!$B$5-'(Energiepreise)'!$I$9,0)*H$22/100)</f>
        <v>0</v>
      </c>
      <c r="I142" s="674" t="n">
        <f aca="false">IF(VLOOKUP(I$7,'(Energiepreise)'!$B$10:$C$23,2,0)&lt;&gt;"",VLOOKUP(I$7,'(Energiepreise)'!$B$10:$C$23,2,0)*I$22*(1+VLOOKUP(I$7,'(Energiepreise)'!$E$10:$BZ$23,3,0))^$C142/100,VLOOKUP(I$7,'(Energiepreise)'!$E$10:$BZ$23,4+$C141+'1. Anleitung'!$B$5-'(Energiepreise)'!$I$9,0)*I$22/100)</f>
        <v>0</v>
      </c>
      <c r="J142" s="675"/>
      <c r="K142" s="676" t="n">
        <f aca="false">SUM(F142:I142)</f>
        <v>0</v>
      </c>
      <c r="L142" s="675"/>
      <c r="M142" s="675"/>
      <c r="N142" s="674" t="n">
        <f aca="false">IF(VLOOKUP(N$7,'(Energiepreise)'!$B$10:$C$23,2,0)&lt;&gt;"",VLOOKUP(N$7,'(Energiepreise)'!$B$10:$C$23,2,0)*N$22*(1+VLOOKUP(N$7,'(Energiepreise)'!$E$10:$BZ$23,3,0))^$C142/100,VLOOKUP(N$7,'(Energiepreise)'!$E$10:$BZ$23,4+$C141+'1. Anleitung'!$B$5-'(Energiepreise)'!$I$9,0)*N$22/100)</f>
        <v>0</v>
      </c>
      <c r="O142" s="674" t="n">
        <f aca="false">IF(VLOOKUP(O$7,'(Energiepreise)'!$B$10:$C$23,2,0)&lt;&gt;"",VLOOKUP(O$7,'(Energiepreise)'!$B$10:$C$23,2,0)*O$22*(1+VLOOKUP(O$7,'(Energiepreise)'!$E$10:$BZ$23,3,0))^$C142/100,VLOOKUP(O$7,'(Energiepreise)'!$E$10:$BZ$23,4+$C141+'1. Anleitung'!$B$5-'(Energiepreise)'!$I$9,0)*O$22/100)</f>
        <v>0</v>
      </c>
      <c r="P142" s="674" t="n">
        <f aca="false">IF(VLOOKUP(P$7,'(Energiepreise)'!$B$10:$C$23,2,0)&lt;&gt;"",VLOOKUP(P$7,'(Energiepreise)'!$B$10:$C$23,2,0)*P$22*(1+VLOOKUP(P$7,'(Energiepreise)'!$E$10:$BZ$23,3,0))^$C142/100,VLOOKUP(P$7,'(Energiepreise)'!$E$10:$BZ$23,4+$C141+'1. Anleitung'!$B$5-'(Energiepreise)'!$I$9,0)*P$22/100)</f>
        <v>0</v>
      </c>
      <c r="Q142" s="674" t="n">
        <f aca="false">IF(VLOOKUP(Q$7,'(Energiepreise)'!$B$10:$C$23,2,0)&lt;&gt;"",VLOOKUP(Q$7,'(Energiepreise)'!$B$10:$C$23,2,0)*Q$22*(1+VLOOKUP(Q$7,'(Energiepreise)'!$E$10:$BZ$23,3,0))^$C142/100,VLOOKUP(Q$7,'(Energiepreise)'!$E$10:$BZ$23,4+$C141+'1. Anleitung'!$B$5-'(Energiepreise)'!$I$9,0)*Q$22/100)</f>
        <v>0</v>
      </c>
      <c r="R142" s="675"/>
      <c r="S142" s="677" t="n">
        <f aca="false">SUM(N142:Q142)</f>
        <v>0</v>
      </c>
      <c r="T142" s="675"/>
      <c r="U142" s="674" t="n">
        <f aca="false">IF(VLOOKUP(U$7,'(Energiepreise)'!$B$10:$C$23,2,0)&lt;&gt;"",VLOOKUP(U$7,'(Energiepreise)'!$B$10:$C$23,2,0)*U$22*(1+VLOOKUP(U$7,'(Energiepreise)'!$E$10:$BZ$23,3,0))^$C142/100,VLOOKUP(U$7,'(Energiepreise)'!$E$10:$BZ$23,4+$C141+'1. Anleitung'!$B$5-'(Energiepreise)'!$I$9,0)*U$22/100)</f>
        <v>0</v>
      </c>
      <c r="V142" s="674" t="n">
        <f aca="false">IF(VLOOKUP(V$7,'(Energiepreise)'!$B$10:$C$23,2,0)&lt;&gt;"",VLOOKUP(V$7,'(Energiepreise)'!$B$10:$C$23,2,0)*V$22*(1+VLOOKUP(V$7,'(Energiepreise)'!$E$10:$BZ$23,3,0))^$C142/100,VLOOKUP(V$7,'(Energiepreise)'!$E$10:$BZ$23,4+$C141+'1. Anleitung'!$B$5-'(Energiepreise)'!$I$9,0)*V$22/100)</f>
        <v>0</v>
      </c>
      <c r="W142" s="674" t="n">
        <f aca="false">IF(VLOOKUP(W$7,'(Energiepreise)'!$B$10:$C$23,2,0)&lt;&gt;"",VLOOKUP(W$7,'(Energiepreise)'!$B$10:$C$23,2,0)*W$22*(1+VLOOKUP(W$7,'(Energiepreise)'!$E$10:$BZ$23,3,0))^$C142/100,VLOOKUP(W$7,'(Energiepreise)'!$E$10:$BZ$23,4+$C141+'1. Anleitung'!$B$5-'(Energiepreise)'!$I$9,0)*W$22/100)</f>
        <v>0</v>
      </c>
      <c r="X142" s="674" t="n">
        <f aca="false">IF(VLOOKUP(X$7,'(Energiepreise)'!$B$10:$C$23,2,0)&lt;&gt;"",VLOOKUP(X$7,'(Energiepreise)'!$B$10:$C$23,2,0)*X$22*(1+VLOOKUP(X$7,'(Energiepreise)'!$E$10:$BZ$23,3,0))^$C142/100,VLOOKUP(X$7,'(Energiepreise)'!$E$10:$BZ$23,4+$C141+'1. Anleitung'!$B$5-'(Energiepreise)'!$I$9,0)*X$22/100)</f>
        <v>0</v>
      </c>
      <c r="Y142" s="674" t="n">
        <f aca="false">IF(VLOOKUP(Y$7,'(Energiepreise)'!$B$10:$C$23,2,0)&lt;&gt;"",VLOOKUP(Y$7,'(Energiepreise)'!$B$10:$C$23,2,0)*Y$22*(1+VLOOKUP(Y$7,'(Energiepreise)'!$E$10:$BZ$23,3,0))^$C142/100,VLOOKUP(Y$7,'(Energiepreise)'!$E$10:$BZ$23,4+$C141+'1. Anleitung'!$B$5-'(Energiepreise)'!$I$9,0)*Y$22/100)</f>
        <v>0</v>
      </c>
      <c r="Z142" s="674" t="n">
        <f aca="false">IF(VLOOKUP(Z$7,'(Energiepreise)'!$B$10:$C$23,2,0)&lt;&gt;"",VLOOKUP(Z$7,'(Energiepreise)'!$B$10:$C$23,2,0)*Z$22*(1+VLOOKUP(Z$7,'(Energiepreise)'!$E$10:$BZ$23,3,0))^$C142/100,VLOOKUP(Z$7,'(Energiepreise)'!$E$10:$BZ$23,4+$C141+'1. Anleitung'!$B$5-'(Energiepreise)'!$I$9,0)*Z$22/100)</f>
        <v>0</v>
      </c>
      <c r="AA142" s="674" t="n">
        <f aca="false">IF(VLOOKUP(AA$7,'(Energiepreise)'!$B$10:$C$23,2,0)&lt;&gt;"",VLOOKUP(AA$7,'(Energiepreise)'!$B$10:$C$23,2,0)*AA$22*(1+VLOOKUP(AA$7,'(Energiepreise)'!$E$10:$BZ$23,3,0))^$C142/100,VLOOKUP(AA$7,'(Energiepreise)'!$E$10:$BZ$23,4+$C141+'1. Anleitung'!$B$5-'(Energiepreise)'!$I$9,0)*AA$22/100)</f>
        <v>0</v>
      </c>
      <c r="AB142" s="674" t="n">
        <f aca="false">IF(VLOOKUP(AB$7,'(Energiepreise)'!$B$10:$C$23,2,0)&lt;&gt;"",VLOOKUP(AB$7,'(Energiepreise)'!$B$10:$C$23,2,0)*AB$22*(1+VLOOKUP(AB$7,'(Energiepreise)'!$E$10:$BZ$23,3,0))^$C142/100,VLOOKUP(AB$7,'(Energiepreise)'!$E$10:$BZ$23,4+$C141+'1. Anleitung'!$B$5-'(Energiepreise)'!$I$9,0)*AB$22/100)</f>
        <v>0</v>
      </c>
      <c r="AC142" s="674" t="n">
        <f aca="false">IF(VLOOKUP(AC$7,'(Energiepreise)'!$B$10:$C$23,2,0)&lt;&gt;"",VLOOKUP(AC$7,'(Energiepreise)'!$B$10:$C$23,2,0)*AC$22*(1+VLOOKUP(AC$7,'(Energiepreise)'!$E$10:$BZ$23,3,0))^$C142/100,VLOOKUP(AC$7,'(Energiepreise)'!$E$10:$BZ$23,4+$C141+'1. Anleitung'!$B$5-'(Energiepreise)'!$I$9,0)*AC$22/100)</f>
        <v>0</v>
      </c>
      <c r="AD142" s="674" t="n">
        <f aca="false">IF(VLOOKUP(AD$7,'(Energiepreise)'!$B$10:$C$23,2,0)&lt;&gt;"",VLOOKUP(AD$7,'(Energiepreise)'!$B$10:$C$23,2,0)*AD$22*(1+VLOOKUP(AD$7,'(Energiepreise)'!$E$10:$BZ$23,3,0))^$C142/100,VLOOKUP(AD$7,'(Energiepreise)'!$E$10:$BZ$23,4+$C141+'1. Anleitung'!$B$5-'(Energiepreise)'!$I$9,0)*AD$22/100)</f>
        <v>0</v>
      </c>
      <c r="AE142" s="674" t="n">
        <f aca="false">IF(VLOOKUP(AE$7,'(Energiepreise)'!$B$10:$C$23,2,0)&lt;&gt;"",VLOOKUP(AE$7,'(Energiepreise)'!$B$10:$C$23,2,0)*AE$22*(1+VLOOKUP(AE$7,'(Energiepreise)'!$E$10:$BZ$23,3,0))^$C142/100,VLOOKUP(AE$7,'(Energiepreise)'!$E$10:$BZ$23,4+$C141+'1. Anleitung'!$B$5-'(Energiepreise)'!$I$9,0)*AE$22/100)</f>
        <v>0</v>
      </c>
      <c r="AF142" s="674" t="n">
        <f aca="false">IF(VLOOKUP(AF$7,'(Energiepreise)'!$B$10:$C$23,2,0)&lt;&gt;"",VLOOKUP(AF$7,'(Energiepreise)'!$B$10:$C$23,2,0)*AF$22*(1+VLOOKUP(AF$7,'(Energiepreise)'!$E$10:$BZ$23,3,0))^$C142/100,VLOOKUP(AF$7,'(Energiepreise)'!$E$10:$BZ$23,4+$C141+'1. Anleitung'!$B$5-'(Energiepreise)'!$I$9,0)*AF$22/100)</f>
        <v>0</v>
      </c>
      <c r="AG142" s="674" t="n">
        <f aca="false">IF(VLOOKUP(AG$7,'(Energiepreise)'!$B$10:$C$23,2,0)&lt;&gt;"",VLOOKUP(AG$7,'(Energiepreise)'!$B$10:$C$23,2,0)*AG$22*(1+VLOOKUP(AG$7,'(Energiepreise)'!$E$10:$BZ$23,3,0))^$C142/100,VLOOKUP(AG$7,'(Energiepreise)'!$E$10:$BZ$23,4+$C141+'1. Anleitung'!$B$5-'(Energiepreise)'!$I$9,0)*AG$22/100)</f>
        <v>0</v>
      </c>
      <c r="AH142" s="674" t="n">
        <f aca="false">IF(VLOOKUP(AH$7,'(Energiepreise)'!$B$10:$C$23,2,0)&lt;&gt;"",VLOOKUP(AH$7,'(Energiepreise)'!$B$10:$C$23,2,0)*AH$22*(1+VLOOKUP(AH$7,'(Energiepreise)'!$E$10:$BZ$23,3,0))^$C142/100,VLOOKUP(AH$7,'(Energiepreise)'!$E$10:$BZ$23,4+$C141+'1. Anleitung'!$B$5-'(Energiepreise)'!$I$9,0)*AH$22/100)</f>
        <v>0</v>
      </c>
      <c r="AI142" s="674" t="n">
        <f aca="false">IF(VLOOKUP(AI$7,'(Energiepreise)'!$B$10:$C$23,2,0)&lt;&gt;"",VLOOKUP(AI$7,'(Energiepreise)'!$B$10:$C$23,2,0)*AI$22*(1+VLOOKUP(AI$7,'(Energiepreise)'!$E$10:$BZ$23,3,0))^$C142/100,VLOOKUP(AI$7,'(Energiepreise)'!$E$10:$BZ$23,4+$C141+'1. Anleitung'!$B$5-'(Energiepreise)'!$I$9,0)*AI$22/100)</f>
        <v>0</v>
      </c>
      <c r="AJ142" s="674" t="n">
        <f aca="false">IF(VLOOKUP(AJ$7,'(Energiepreise)'!$B$10:$C$23,2,0)&lt;&gt;"",VLOOKUP(AJ$7,'(Energiepreise)'!$B$10:$C$23,2,0)*AJ$22*(1+VLOOKUP(AJ$7,'(Energiepreise)'!$E$10:$BZ$23,3,0))^$C142/100,VLOOKUP(AJ$7,'(Energiepreise)'!$E$10:$BZ$23,4+$C141+'1. Anleitung'!$B$5-'(Energiepreise)'!$I$9,0)*AJ$22/100)</f>
        <v>0</v>
      </c>
      <c r="AK142" s="674" t="n">
        <f aca="false">IF(VLOOKUP(AK$7,'(Energiepreise)'!$B$10:$C$23,2,0)&lt;&gt;"",VLOOKUP(AK$7,'(Energiepreise)'!$B$10:$C$23,2,0)*AK$22*(1+VLOOKUP(AK$7,'(Energiepreise)'!$E$10:$BZ$23,3,0))^$C142/100,VLOOKUP(AK$7,'(Energiepreise)'!$E$10:$BZ$23,4+$C141+'1. Anleitung'!$B$5-'(Energiepreise)'!$I$9,0)*AK$22/100)</f>
        <v>0</v>
      </c>
      <c r="AL142" s="674" t="e">
        <f aca="false">IF(VLOOKUP(AL$7,'(Energiepreise)'!$B$10:$C$23,2,0)&lt;&gt;"",VLOOKUP(AL$7,'(Energiepreise)'!$B$10:$C$23,2,0)*AL$22*(1+VLOOKUP(AL$7,'(Energiepreise)'!$E$10:$BZ$23,3,0))^$C142/100,VLOOKUP(AL$7,'(Energiepreise)'!$E$10:$BZ$23,4+$C141+'1. Anleitung'!$B$5-'(Energiepreise)'!$I$9,0)*AL$22/100)</f>
        <v>#N/A</v>
      </c>
      <c r="AM142" s="674" t="e">
        <f aca="false">IF(VLOOKUP(AM$7,'(Energiepreise)'!$B$10:$C$23,2,0)&lt;&gt;"",VLOOKUP(AM$7,'(Energiepreise)'!$B$10:$C$23,2,0)*AM$22*(1+VLOOKUP(AM$7,'(Energiepreise)'!$E$10:$BZ$23,3,0))^$C142/100,VLOOKUP(AM$7,'(Energiepreise)'!$E$10:$BZ$23,4+$C141+'1. Anleitung'!$B$5-'(Energiepreise)'!$I$9,0)*AM$22/100)</f>
        <v>#N/A</v>
      </c>
      <c r="AN142" s="674" t="e">
        <f aca="false">IF(VLOOKUP(AN$7,'(Energiepreise)'!$B$10:$C$23,2,0)&lt;&gt;"",VLOOKUP(AN$7,'(Energiepreise)'!$B$10:$C$23,2,0)*AN$22*(1+VLOOKUP(AN$7,'(Energiepreise)'!$E$10:$BZ$23,3,0))^$C142/100,VLOOKUP(AN$7,'(Energiepreise)'!$E$10:$BZ$23,4+$C141+'1. Anleitung'!$B$5-'(Energiepreise)'!$I$9,0)*AN$22/100)</f>
        <v>#N/A</v>
      </c>
      <c r="ALP142" s="669"/>
      <c r="ALQ142" s="669"/>
      <c r="ALR142" s="669"/>
      <c r="ALS142" s="669"/>
    </row>
    <row r="143" s="569" customFormat="true" ht="17.25" hidden="false" customHeight="false" outlineLevel="0" collapsed="false">
      <c r="A143" s="660"/>
      <c r="B143" s="670"/>
      <c r="C143" s="671" t="n">
        <v>9</v>
      </c>
      <c r="D143" s="673"/>
      <c r="E143" s="667"/>
      <c r="F143" s="674" t="n">
        <f aca="false">IF(VLOOKUP(F$7,'(Energiepreise)'!$B$10:$C$23,2,0)&lt;&gt;"",VLOOKUP(F$7,'(Energiepreise)'!$B$10:$C$23,2,0)*F$22*(1+VLOOKUP(F$7,'(Energiepreise)'!$E$10:$BZ$23,3,0))^$C143/100,VLOOKUP(F$7,'(Energiepreise)'!$E$10:$BZ$23,4+$C142+'1. Anleitung'!$B$5-'(Energiepreise)'!$I$9,0)*F$22/100)</f>
        <v>0</v>
      </c>
      <c r="G143" s="674" t="n">
        <f aca="false">IF(VLOOKUP(G$7,'(Energiepreise)'!$B$10:$C$23,2,0)&lt;&gt;"",VLOOKUP(G$7,'(Energiepreise)'!$B$10:$C$23,2,0)*G$22*(1+VLOOKUP(G$7,'(Energiepreise)'!$E$10:$BZ$23,3,0))^$C143/100,VLOOKUP(G$7,'(Energiepreise)'!$E$10:$BZ$23,4+$C142+'1. Anleitung'!$B$5-'(Energiepreise)'!$I$9,0)*G$22/100)</f>
        <v>0</v>
      </c>
      <c r="H143" s="674" t="n">
        <f aca="false">IF(VLOOKUP(H$7,'(Energiepreise)'!$B$10:$C$23,2,0)&lt;&gt;"",VLOOKUP(H$7,'(Energiepreise)'!$B$10:$C$23,2,0)*H$22*(1+VLOOKUP(H$7,'(Energiepreise)'!$E$10:$BZ$23,3,0))^$C143/100,VLOOKUP(H$7,'(Energiepreise)'!$E$10:$BZ$23,4+$C142+'1. Anleitung'!$B$5-'(Energiepreise)'!$I$9,0)*H$22/100)</f>
        <v>0</v>
      </c>
      <c r="I143" s="674" t="n">
        <f aca="false">IF(VLOOKUP(I$7,'(Energiepreise)'!$B$10:$C$23,2,0)&lt;&gt;"",VLOOKUP(I$7,'(Energiepreise)'!$B$10:$C$23,2,0)*I$22*(1+VLOOKUP(I$7,'(Energiepreise)'!$E$10:$BZ$23,3,0))^$C143/100,VLOOKUP(I$7,'(Energiepreise)'!$E$10:$BZ$23,4+$C142+'1. Anleitung'!$B$5-'(Energiepreise)'!$I$9,0)*I$22/100)</f>
        <v>0</v>
      </c>
      <c r="J143" s="675"/>
      <c r="K143" s="676" t="n">
        <f aca="false">SUM(F143:I143)</f>
        <v>0</v>
      </c>
      <c r="L143" s="675"/>
      <c r="M143" s="675"/>
      <c r="N143" s="674" t="n">
        <f aca="false">IF(VLOOKUP(N$7,'(Energiepreise)'!$B$10:$C$23,2,0)&lt;&gt;"",VLOOKUP(N$7,'(Energiepreise)'!$B$10:$C$23,2,0)*N$22*(1+VLOOKUP(N$7,'(Energiepreise)'!$E$10:$BZ$23,3,0))^$C143/100,VLOOKUP(N$7,'(Energiepreise)'!$E$10:$BZ$23,4+$C142+'1. Anleitung'!$B$5-'(Energiepreise)'!$I$9,0)*N$22/100)</f>
        <v>0</v>
      </c>
      <c r="O143" s="674" t="n">
        <f aca="false">IF(VLOOKUP(O$7,'(Energiepreise)'!$B$10:$C$23,2,0)&lt;&gt;"",VLOOKUP(O$7,'(Energiepreise)'!$B$10:$C$23,2,0)*O$22*(1+VLOOKUP(O$7,'(Energiepreise)'!$E$10:$BZ$23,3,0))^$C143/100,VLOOKUP(O$7,'(Energiepreise)'!$E$10:$BZ$23,4+$C142+'1. Anleitung'!$B$5-'(Energiepreise)'!$I$9,0)*O$22/100)</f>
        <v>0</v>
      </c>
      <c r="P143" s="674" t="n">
        <f aca="false">IF(VLOOKUP(P$7,'(Energiepreise)'!$B$10:$C$23,2,0)&lt;&gt;"",VLOOKUP(P$7,'(Energiepreise)'!$B$10:$C$23,2,0)*P$22*(1+VLOOKUP(P$7,'(Energiepreise)'!$E$10:$BZ$23,3,0))^$C143/100,VLOOKUP(P$7,'(Energiepreise)'!$E$10:$BZ$23,4+$C142+'1. Anleitung'!$B$5-'(Energiepreise)'!$I$9,0)*P$22/100)</f>
        <v>0</v>
      </c>
      <c r="Q143" s="674" t="n">
        <f aca="false">IF(VLOOKUP(Q$7,'(Energiepreise)'!$B$10:$C$23,2,0)&lt;&gt;"",VLOOKUP(Q$7,'(Energiepreise)'!$B$10:$C$23,2,0)*Q$22*(1+VLOOKUP(Q$7,'(Energiepreise)'!$E$10:$BZ$23,3,0))^$C143/100,VLOOKUP(Q$7,'(Energiepreise)'!$E$10:$BZ$23,4+$C142+'1. Anleitung'!$B$5-'(Energiepreise)'!$I$9,0)*Q$22/100)</f>
        <v>0</v>
      </c>
      <c r="R143" s="675"/>
      <c r="S143" s="677" t="n">
        <f aca="false">SUM(N143:Q143)</f>
        <v>0</v>
      </c>
      <c r="T143" s="675"/>
      <c r="U143" s="674" t="n">
        <f aca="false">IF(VLOOKUP(U$7,'(Energiepreise)'!$B$10:$C$23,2,0)&lt;&gt;"",VLOOKUP(U$7,'(Energiepreise)'!$B$10:$C$23,2,0)*U$22*(1+VLOOKUP(U$7,'(Energiepreise)'!$E$10:$BZ$23,3,0))^$C143/100,VLOOKUP(U$7,'(Energiepreise)'!$E$10:$BZ$23,4+$C142+'1. Anleitung'!$B$5-'(Energiepreise)'!$I$9,0)*U$22/100)</f>
        <v>0</v>
      </c>
      <c r="V143" s="674" t="n">
        <f aca="false">IF(VLOOKUP(V$7,'(Energiepreise)'!$B$10:$C$23,2,0)&lt;&gt;"",VLOOKUP(V$7,'(Energiepreise)'!$B$10:$C$23,2,0)*V$22*(1+VLOOKUP(V$7,'(Energiepreise)'!$E$10:$BZ$23,3,0))^$C143/100,VLOOKUP(V$7,'(Energiepreise)'!$E$10:$BZ$23,4+$C142+'1. Anleitung'!$B$5-'(Energiepreise)'!$I$9,0)*V$22/100)</f>
        <v>0</v>
      </c>
      <c r="W143" s="674" t="n">
        <f aca="false">IF(VLOOKUP(W$7,'(Energiepreise)'!$B$10:$C$23,2,0)&lt;&gt;"",VLOOKUP(W$7,'(Energiepreise)'!$B$10:$C$23,2,0)*W$22*(1+VLOOKUP(W$7,'(Energiepreise)'!$E$10:$BZ$23,3,0))^$C143/100,VLOOKUP(W$7,'(Energiepreise)'!$E$10:$BZ$23,4+$C142+'1. Anleitung'!$B$5-'(Energiepreise)'!$I$9,0)*W$22/100)</f>
        <v>0</v>
      </c>
      <c r="X143" s="674" t="n">
        <f aca="false">IF(VLOOKUP(X$7,'(Energiepreise)'!$B$10:$C$23,2,0)&lt;&gt;"",VLOOKUP(X$7,'(Energiepreise)'!$B$10:$C$23,2,0)*X$22*(1+VLOOKUP(X$7,'(Energiepreise)'!$E$10:$BZ$23,3,0))^$C143/100,VLOOKUP(X$7,'(Energiepreise)'!$E$10:$BZ$23,4+$C142+'1. Anleitung'!$B$5-'(Energiepreise)'!$I$9,0)*X$22/100)</f>
        <v>0</v>
      </c>
      <c r="Y143" s="674" t="n">
        <f aca="false">IF(VLOOKUP(Y$7,'(Energiepreise)'!$B$10:$C$23,2,0)&lt;&gt;"",VLOOKUP(Y$7,'(Energiepreise)'!$B$10:$C$23,2,0)*Y$22*(1+VLOOKUP(Y$7,'(Energiepreise)'!$E$10:$BZ$23,3,0))^$C143/100,VLOOKUP(Y$7,'(Energiepreise)'!$E$10:$BZ$23,4+$C142+'1. Anleitung'!$B$5-'(Energiepreise)'!$I$9,0)*Y$22/100)</f>
        <v>0</v>
      </c>
      <c r="Z143" s="674" t="n">
        <f aca="false">IF(VLOOKUP(Z$7,'(Energiepreise)'!$B$10:$C$23,2,0)&lt;&gt;"",VLOOKUP(Z$7,'(Energiepreise)'!$B$10:$C$23,2,0)*Z$22*(1+VLOOKUP(Z$7,'(Energiepreise)'!$E$10:$BZ$23,3,0))^$C143/100,VLOOKUP(Z$7,'(Energiepreise)'!$E$10:$BZ$23,4+$C142+'1. Anleitung'!$B$5-'(Energiepreise)'!$I$9,0)*Z$22/100)</f>
        <v>0</v>
      </c>
      <c r="AA143" s="674" t="n">
        <f aca="false">IF(VLOOKUP(AA$7,'(Energiepreise)'!$B$10:$C$23,2,0)&lt;&gt;"",VLOOKUP(AA$7,'(Energiepreise)'!$B$10:$C$23,2,0)*AA$22*(1+VLOOKUP(AA$7,'(Energiepreise)'!$E$10:$BZ$23,3,0))^$C143/100,VLOOKUP(AA$7,'(Energiepreise)'!$E$10:$BZ$23,4+$C142+'1. Anleitung'!$B$5-'(Energiepreise)'!$I$9,0)*AA$22/100)</f>
        <v>0</v>
      </c>
      <c r="AB143" s="674" t="n">
        <f aca="false">IF(VLOOKUP(AB$7,'(Energiepreise)'!$B$10:$C$23,2,0)&lt;&gt;"",VLOOKUP(AB$7,'(Energiepreise)'!$B$10:$C$23,2,0)*AB$22*(1+VLOOKUP(AB$7,'(Energiepreise)'!$E$10:$BZ$23,3,0))^$C143/100,VLOOKUP(AB$7,'(Energiepreise)'!$E$10:$BZ$23,4+$C142+'1. Anleitung'!$B$5-'(Energiepreise)'!$I$9,0)*AB$22/100)</f>
        <v>0</v>
      </c>
      <c r="AC143" s="674" t="n">
        <f aca="false">IF(VLOOKUP(AC$7,'(Energiepreise)'!$B$10:$C$23,2,0)&lt;&gt;"",VLOOKUP(AC$7,'(Energiepreise)'!$B$10:$C$23,2,0)*AC$22*(1+VLOOKUP(AC$7,'(Energiepreise)'!$E$10:$BZ$23,3,0))^$C143/100,VLOOKUP(AC$7,'(Energiepreise)'!$E$10:$BZ$23,4+$C142+'1. Anleitung'!$B$5-'(Energiepreise)'!$I$9,0)*AC$22/100)</f>
        <v>0</v>
      </c>
      <c r="AD143" s="674" t="n">
        <f aca="false">IF(VLOOKUP(AD$7,'(Energiepreise)'!$B$10:$C$23,2,0)&lt;&gt;"",VLOOKUP(AD$7,'(Energiepreise)'!$B$10:$C$23,2,0)*AD$22*(1+VLOOKUP(AD$7,'(Energiepreise)'!$E$10:$BZ$23,3,0))^$C143/100,VLOOKUP(AD$7,'(Energiepreise)'!$E$10:$BZ$23,4+$C142+'1. Anleitung'!$B$5-'(Energiepreise)'!$I$9,0)*AD$22/100)</f>
        <v>0</v>
      </c>
      <c r="AE143" s="674" t="n">
        <f aca="false">IF(VLOOKUP(AE$7,'(Energiepreise)'!$B$10:$C$23,2,0)&lt;&gt;"",VLOOKUP(AE$7,'(Energiepreise)'!$B$10:$C$23,2,0)*AE$22*(1+VLOOKUP(AE$7,'(Energiepreise)'!$E$10:$BZ$23,3,0))^$C143/100,VLOOKUP(AE$7,'(Energiepreise)'!$E$10:$BZ$23,4+$C142+'1. Anleitung'!$B$5-'(Energiepreise)'!$I$9,0)*AE$22/100)</f>
        <v>0</v>
      </c>
      <c r="AF143" s="674" t="n">
        <f aca="false">IF(VLOOKUP(AF$7,'(Energiepreise)'!$B$10:$C$23,2,0)&lt;&gt;"",VLOOKUP(AF$7,'(Energiepreise)'!$B$10:$C$23,2,0)*AF$22*(1+VLOOKUP(AF$7,'(Energiepreise)'!$E$10:$BZ$23,3,0))^$C143/100,VLOOKUP(AF$7,'(Energiepreise)'!$E$10:$BZ$23,4+$C142+'1. Anleitung'!$B$5-'(Energiepreise)'!$I$9,0)*AF$22/100)</f>
        <v>0</v>
      </c>
      <c r="AG143" s="674" t="n">
        <f aca="false">IF(VLOOKUP(AG$7,'(Energiepreise)'!$B$10:$C$23,2,0)&lt;&gt;"",VLOOKUP(AG$7,'(Energiepreise)'!$B$10:$C$23,2,0)*AG$22*(1+VLOOKUP(AG$7,'(Energiepreise)'!$E$10:$BZ$23,3,0))^$C143/100,VLOOKUP(AG$7,'(Energiepreise)'!$E$10:$BZ$23,4+$C142+'1. Anleitung'!$B$5-'(Energiepreise)'!$I$9,0)*AG$22/100)</f>
        <v>0</v>
      </c>
      <c r="AH143" s="674" t="n">
        <f aca="false">IF(VLOOKUP(AH$7,'(Energiepreise)'!$B$10:$C$23,2,0)&lt;&gt;"",VLOOKUP(AH$7,'(Energiepreise)'!$B$10:$C$23,2,0)*AH$22*(1+VLOOKUP(AH$7,'(Energiepreise)'!$E$10:$BZ$23,3,0))^$C143/100,VLOOKUP(AH$7,'(Energiepreise)'!$E$10:$BZ$23,4+$C142+'1. Anleitung'!$B$5-'(Energiepreise)'!$I$9,0)*AH$22/100)</f>
        <v>0</v>
      </c>
      <c r="AI143" s="674" t="n">
        <f aca="false">IF(VLOOKUP(AI$7,'(Energiepreise)'!$B$10:$C$23,2,0)&lt;&gt;"",VLOOKUP(AI$7,'(Energiepreise)'!$B$10:$C$23,2,0)*AI$22*(1+VLOOKUP(AI$7,'(Energiepreise)'!$E$10:$BZ$23,3,0))^$C143/100,VLOOKUP(AI$7,'(Energiepreise)'!$E$10:$BZ$23,4+$C142+'1. Anleitung'!$B$5-'(Energiepreise)'!$I$9,0)*AI$22/100)</f>
        <v>0</v>
      </c>
      <c r="AJ143" s="674" t="n">
        <f aca="false">IF(VLOOKUP(AJ$7,'(Energiepreise)'!$B$10:$C$23,2,0)&lt;&gt;"",VLOOKUP(AJ$7,'(Energiepreise)'!$B$10:$C$23,2,0)*AJ$22*(1+VLOOKUP(AJ$7,'(Energiepreise)'!$E$10:$BZ$23,3,0))^$C143/100,VLOOKUP(AJ$7,'(Energiepreise)'!$E$10:$BZ$23,4+$C142+'1. Anleitung'!$B$5-'(Energiepreise)'!$I$9,0)*AJ$22/100)</f>
        <v>0</v>
      </c>
      <c r="AK143" s="674" t="n">
        <f aca="false">IF(VLOOKUP(AK$7,'(Energiepreise)'!$B$10:$C$23,2,0)&lt;&gt;"",VLOOKUP(AK$7,'(Energiepreise)'!$B$10:$C$23,2,0)*AK$22*(1+VLOOKUP(AK$7,'(Energiepreise)'!$E$10:$BZ$23,3,0))^$C143/100,VLOOKUP(AK$7,'(Energiepreise)'!$E$10:$BZ$23,4+$C142+'1. Anleitung'!$B$5-'(Energiepreise)'!$I$9,0)*AK$22/100)</f>
        <v>0</v>
      </c>
      <c r="AL143" s="674" t="e">
        <f aca="false">IF(VLOOKUP(AL$7,'(Energiepreise)'!$B$10:$C$23,2,0)&lt;&gt;"",VLOOKUP(AL$7,'(Energiepreise)'!$B$10:$C$23,2,0)*AL$22*(1+VLOOKUP(AL$7,'(Energiepreise)'!$E$10:$BZ$23,3,0))^$C143/100,VLOOKUP(AL$7,'(Energiepreise)'!$E$10:$BZ$23,4+$C142+'1. Anleitung'!$B$5-'(Energiepreise)'!$I$9,0)*AL$22/100)</f>
        <v>#N/A</v>
      </c>
      <c r="AM143" s="674" t="e">
        <f aca="false">IF(VLOOKUP(AM$7,'(Energiepreise)'!$B$10:$C$23,2,0)&lt;&gt;"",VLOOKUP(AM$7,'(Energiepreise)'!$B$10:$C$23,2,0)*AM$22*(1+VLOOKUP(AM$7,'(Energiepreise)'!$E$10:$BZ$23,3,0))^$C143/100,VLOOKUP(AM$7,'(Energiepreise)'!$E$10:$BZ$23,4+$C142+'1. Anleitung'!$B$5-'(Energiepreise)'!$I$9,0)*AM$22/100)</f>
        <v>#N/A</v>
      </c>
      <c r="AN143" s="674" t="e">
        <f aca="false">IF(VLOOKUP(AN$7,'(Energiepreise)'!$B$10:$C$23,2,0)&lt;&gt;"",VLOOKUP(AN$7,'(Energiepreise)'!$B$10:$C$23,2,0)*AN$22*(1+VLOOKUP(AN$7,'(Energiepreise)'!$E$10:$BZ$23,3,0))^$C143/100,VLOOKUP(AN$7,'(Energiepreise)'!$E$10:$BZ$23,4+$C142+'1. Anleitung'!$B$5-'(Energiepreise)'!$I$9,0)*AN$22/100)</f>
        <v>#N/A</v>
      </c>
      <c r="ALP143" s="669"/>
      <c r="ALQ143" s="669"/>
      <c r="ALR143" s="669"/>
      <c r="ALS143" s="669"/>
    </row>
    <row r="144" s="569" customFormat="true" ht="17.25" hidden="false" customHeight="false" outlineLevel="0" collapsed="false">
      <c r="A144" s="660"/>
      <c r="B144" s="670"/>
      <c r="C144" s="671" t="n">
        <v>10</v>
      </c>
      <c r="D144" s="673"/>
      <c r="E144" s="667"/>
      <c r="F144" s="674" t="n">
        <f aca="false">IF(VLOOKUP(F$7,'(Energiepreise)'!$B$10:$C$23,2,0)&lt;&gt;"",VLOOKUP(F$7,'(Energiepreise)'!$B$10:$C$23,2,0)*F$22*(1+VLOOKUP(F$7,'(Energiepreise)'!$E$10:$BZ$23,3,0))^$C144/100,VLOOKUP(F$7,'(Energiepreise)'!$E$10:$BZ$23,4+$C143+'1. Anleitung'!$B$5-'(Energiepreise)'!$I$9,0)*F$22/100)</f>
        <v>0</v>
      </c>
      <c r="G144" s="674" t="n">
        <f aca="false">IF(VLOOKUP(G$7,'(Energiepreise)'!$B$10:$C$23,2,0)&lt;&gt;"",VLOOKUP(G$7,'(Energiepreise)'!$B$10:$C$23,2,0)*G$22*(1+VLOOKUP(G$7,'(Energiepreise)'!$E$10:$BZ$23,3,0))^$C144/100,VLOOKUP(G$7,'(Energiepreise)'!$E$10:$BZ$23,4+$C143+'1. Anleitung'!$B$5-'(Energiepreise)'!$I$9,0)*G$22/100)</f>
        <v>0</v>
      </c>
      <c r="H144" s="674" t="n">
        <f aca="false">IF(VLOOKUP(H$7,'(Energiepreise)'!$B$10:$C$23,2,0)&lt;&gt;"",VLOOKUP(H$7,'(Energiepreise)'!$B$10:$C$23,2,0)*H$22*(1+VLOOKUP(H$7,'(Energiepreise)'!$E$10:$BZ$23,3,0))^$C144/100,VLOOKUP(H$7,'(Energiepreise)'!$E$10:$BZ$23,4+$C143+'1. Anleitung'!$B$5-'(Energiepreise)'!$I$9,0)*H$22/100)</f>
        <v>0</v>
      </c>
      <c r="I144" s="674" t="n">
        <f aca="false">IF(VLOOKUP(I$7,'(Energiepreise)'!$B$10:$C$23,2,0)&lt;&gt;"",VLOOKUP(I$7,'(Energiepreise)'!$B$10:$C$23,2,0)*I$22*(1+VLOOKUP(I$7,'(Energiepreise)'!$E$10:$BZ$23,3,0))^$C144/100,VLOOKUP(I$7,'(Energiepreise)'!$E$10:$BZ$23,4+$C143+'1. Anleitung'!$B$5-'(Energiepreise)'!$I$9,0)*I$22/100)</f>
        <v>0</v>
      </c>
      <c r="J144" s="675"/>
      <c r="K144" s="676" t="n">
        <f aca="false">SUM(F144:I144)</f>
        <v>0</v>
      </c>
      <c r="L144" s="675"/>
      <c r="M144" s="675"/>
      <c r="N144" s="674" t="n">
        <f aca="false">IF(VLOOKUP(N$7,'(Energiepreise)'!$B$10:$C$23,2,0)&lt;&gt;"",VLOOKUP(N$7,'(Energiepreise)'!$B$10:$C$23,2,0)*N$22*(1+VLOOKUP(N$7,'(Energiepreise)'!$E$10:$BZ$23,3,0))^$C144/100,VLOOKUP(N$7,'(Energiepreise)'!$E$10:$BZ$23,4+$C143+'1. Anleitung'!$B$5-'(Energiepreise)'!$I$9,0)*N$22/100)</f>
        <v>0</v>
      </c>
      <c r="O144" s="674" t="n">
        <f aca="false">IF(VLOOKUP(O$7,'(Energiepreise)'!$B$10:$C$23,2,0)&lt;&gt;"",VLOOKUP(O$7,'(Energiepreise)'!$B$10:$C$23,2,0)*O$22*(1+VLOOKUP(O$7,'(Energiepreise)'!$E$10:$BZ$23,3,0))^$C144/100,VLOOKUP(O$7,'(Energiepreise)'!$E$10:$BZ$23,4+$C143+'1. Anleitung'!$B$5-'(Energiepreise)'!$I$9,0)*O$22/100)</f>
        <v>0</v>
      </c>
      <c r="P144" s="674" t="n">
        <f aca="false">IF(VLOOKUP(P$7,'(Energiepreise)'!$B$10:$C$23,2,0)&lt;&gt;"",VLOOKUP(P$7,'(Energiepreise)'!$B$10:$C$23,2,0)*P$22*(1+VLOOKUP(P$7,'(Energiepreise)'!$E$10:$BZ$23,3,0))^$C144/100,VLOOKUP(P$7,'(Energiepreise)'!$E$10:$BZ$23,4+$C143+'1. Anleitung'!$B$5-'(Energiepreise)'!$I$9,0)*P$22/100)</f>
        <v>0</v>
      </c>
      <c r="Q144" s="674" t="n">
        <f aca="false">IF(VLOOKUP(Q$7,'(Energiepreise)'!$B$10:$C$23,2,0)&lt;&gt;"",VLOOKUP(Q$7,'(Energiepreise)'!$B$10:$C$23,2,0)*Q$22*(1+VLOOKUP(Q$7,'(Energiepreise)'!$E$10:$BZ$23,3,0))^$C144/100,VLOOKUP(Q$7,'(Energiepreise)'!$E$10:$BZ$23,4+$C143+'1. Anleitung'!$B$5-'(Energiepreise)'!$I$9,0)*Q$22/100)</f>
        <v>0</v>
      </c>
      <c r="R144" s="675"/>
      <c r="S144" s="677" t="n">
        <f aca="false">SUM(N144:Q144)</f>
        <v>0</v>
      </c>
      <c r="T144" s="675"/>
      <c r="U144" s="674" t="n">
        <f aca="false">IF(VLOOKUP(U$7,'(Energiepreise)'!$B$10:$C$23,2,0)&lt;&gt;"",VLOOKUP(U$7,'(Energiepreise)'!$B$10:$C$23,2,0)*U$22*(1+VLOOKUP(U$7,'(Energiepreise)'!$E$10:$BZ$23,3,0))^$C144/100,VLOOKUP(U$7,'(Energiepreise)'!$E$10:$BZ$23,4+$C143+'1. Anleitung'!$B$5-'(Energiepreise)'!$I$9,0)*U$22/100)</f>
        <v>0</v>
      </c>
      <c r="V144" s="674" t="n">
        <f aca="false">IF(VLOOKUP(V$7,'(Energiepreise)'!$B$10:$C$23,2,0)&lt;&gt;"",VLOOKUP(V$7,'(Energiepreise)'!$B$10:$C$23,2,0)*V$22*(1+VLOOKUP(V$7,'(Energiepreise)'!$E$10:$BZ$23,3,0))^$C144/100,VLOOKUP(V$7,'(Energiepreise)'!$E$10:$BZ$23,4+$C143+'1. Anleitung'!$B$5-'(Energiepreise)'!$I$9,0)*V$22/100)</f>
        <v>0</v>
      </c>
      <c r="W144" s="674" t="n">
        <f aca="false">IF(VLOOKUP(W$7,'(Energiepreise)'!$B$10:$C$23,2,0)&lt;&gt;"",VLOOKUP(W$7,'(Energiepreise)'!$B$10:$C$23,2,0)*W$22*(1+VLOOKUP(W$7,'(Energiepreise)'!$E$10:$BZ$23,3,0))^$C144/100,VLOOKUP(W$7,'(Energiepreise)'!$E$10:$BZ$23,4+$C143+'1. Anleitung'!$B$5-'(Energiepreise)'!$I$9,0)*W$22/100)</f>
        <v>0</v>
      </c>
      <c r="X144" s="674" t="n">
        <f aca="false">IF(VLOOKUP(X$7,'(Energiepreise)'!$B$10:$C$23,2,0)&lt;&gt;"",VLOOKUP(X$7,'(Energiepreise)'!$B$10:$C$23,2,0)*X$22*(1+VLOOKUP(X$7,'(Energiepreise)'!$E$10:$BZ$23,3,0))^$C144/100,VLOOKUP(X$7,'(Energiepreise)'!$E$10:$BZ$23,4+$C143+'1. Anleitung'!$B$5-'(Energiepreise)'!$I$9,0)*X$22/100)</f>
        <v>0</v>
      </c>
      <c r="Y144" s="674" t="n">
        <f aca="false">IF(VLOOKUP(Y$7,'(Energiepreise)'!$B$10:$C$23,2,0)&lt;&gt;"",VLOOKUP(Y$7,'(Energiepreise)'!$B$10:$C$23,2,0)*Y$22*(1+VLOOKUP(Y$7,'(Energiepreise)'!$E$10:$BZ$23,3,0))^$C144/100,VLOOKUP(Y$7,'(Energiepreise)'!$E$10:$BZ$23,4+$C143+'1. Anleitung'!$B$5-'(Energiepreise)'!$I$9,0)*Y$22/100)</f>
        <v>0</v>
      </c>
      <c r="Z144" s="674" t="n">
        <f aca="false">IF(VLOOKUP(Z$7,'(Energiepreise)'!$B$10:$C$23,2,0)&lt;&gt;"",VLOOKUP(Z$7,'(Energiepreise)'!$B$10:$C$23,2,0)*Z$22*(1+VLOOKUP(Z$7,'(Energiepreise)'!$E$10:$BZ$23,3,0))^$C144/100,VLOOKUP(Z$7,'(Energiepreise)'!$E$10:$BZ$23,4+$C143+'1. Anleitung'!$B$5-'(Energiepreise)'!$I$9,0)*Z$22/100)</f>
        <v>0</v>
      </c>
      <c r="AA144" s="674" t="n">
        <f aca="false">IF(VLOOKUP(AA$7,'(Energiepreise)'!$B$10:$C$23,2,0)&lt;&gt;"",VLOOKUP(AA$7,'(Energiepreise)'!$B$10:$C$23,2,0)*AA$22*(1+VLOOKUP(AA$7,'(Energiepreise)'!$E$10:$BZ$23,3,0))^$C144/100,VLOOKUP(AA$7,'(Energiepreise)'!$E$10:$BZ$23,4+$C143+'1. Anleitung'!$B$5-'(Energiepreise)'!$I$9,0)*AA$22/100)</f>
        <v>0</v>
      </c>
      <c r="AB144" s="674" t="n">
        <f aca="false">IF(VLOOKUP(AB$7,'(Energiepreise)'!$B$10:$C$23,2,0)&lt;&gt;"",VLOOKUP(AB$7,'(Energiepreise)'!$B$10:$C$23,2,0)*AB$22*(1+VLOOKUP(AB$7,'(Energiepreise)'!$E$10:$BZ$23,3,0))^$C144/100,VLOOKUP(AB$7,'(Energiepreise)'!$E$10:$BZ$23,4+$C143+'1. Anleitung'!$B$5-'(Energiepreise)'!$I$9,0)*AB$22/100)</f>
        <v>0</v>
      </c>
      <c r="AC144" s="674" t="n">
        <f aca="false">IF(VLOOKUP(AC$7,'(Energiepreise)'!$B$10:$C$23,2,0)&lt;&gt;"",VLOOKUP(AC$7,'(Energiepreise)'!$B$10:$C$23,2,0)*AC$22*(1+VLOOKUP(AC$7,'(Energiepreise)'!$E$10:$BZ$23,3,0))^$C144/100,VLOOKUP(AC$7,'(Energiepreise)'!$E$10:$BZ$23,4+$C143+'1. Anleitung'!$B$5-'(Energiepreise)'!$I$9,0)*AC$22/100)</f>
        <v>0</v>
      </c>
      <c r="AD144" s="674" t="n">
        <f aca="false">IF(VLOOKUP(AD$7,'(Energiepreise)'!$B$10:$C$23,2,0)&lt;&gt;"",VLOOKUP(AD$7,'(Energiepreise)'!$B$10:$C$23,2,0)*AD$22*(1+VLOOKUP(AD$7,'(Energiepreise)'!$E$10:$BZ$23,3,0))^$C144/100,VLOOKUP(AD$7,'(Energiepreise)'!$E$10:$BZ$23,4+$C143+'1. Anleitung'!$B$5-'(Energiepreise)'!$I$9,0)*AD$22/100)</f>
        <v>0</v>
      </c>
      <c r="AE144" s="674" t="n">
        <f aca="false">IF(VLOOKUP(AE$7,'(Energiepreise)'!$B$10:$C$23,2,0)&lt;&gt;"",VLOOKUP(AE$7,'(Energiepreise)'!$B$10:$C$23,2,0)*AE$22*(1+VLOOKUP(AE$7,'(Energiepreise)'!$E$10:$BZ$23,3,0))^$C144/100,VLOOKUP(AE$7,'(Energiepreise)'!$E$10:$BZ$23,4+$C143+'1. Anleitung'!$B$5-'(Energiepreise)'!$I$9,0)*AE$22/100)</f>
        <v>0</v>
      </c>
      <c r="AF144" s="674" t="n">
        <f aca="false">IF(VLOOKUP(AF$7,'(Energiepreise)'!$B$10:$C$23,2,0)&lt;&gt;"",VLOOKUP(AF$7,'(Energiepreise)'!$B$10:$C$23,2,0)*AF$22*(1+VLOOKUP(AF$7,'(Energiepreise)'!$E$10:$BZ$23,3,0))^$C144/100,VLOOKUP(AF$7,'(Energiepreise)'!$E$10:$BZ$23,4+$C143+'1. Anleitung'!$B$5-'(Energiepreise)'!$I$9,0)*AF$22/100)</f>
        <v>0</v>
      </c>
      <c r="AG144" s="674" t="n">
        <f aca="false">IF(VLOOKUP(AG$7,'(Energiepreise)'!$B$10:$C$23,2,0)&lt;&gt;"",VLOOKUP(AG$7,'(Energiepreise)'!$B$10:$C$23,2,0)*AG$22*(1+VLOOKUP(AG$7,'(Energiepreise)'!$E$10:$BZ$23,3,0))^$C144/100,VLOOKUP(AG$7,'(Energiepreise)'!$E$10:$BZ$23,4+$C143+'1. Anleitung'!$B$5-'(Energiepreise)'!$I$9,0)*AG$22/100)</f>
        <v>0</v>
      </c>
      <c r="AH144" s="674" t="n">
        <f aca="false">IF(VLOOKUP(AH$7,'(Energiepreise)'!$B$10:$C$23,2,0)&lt;&gt;"",VLOOKUP(AH$7,'(Energiepreise)'!$B$10:$C$23,2,0)*AH$22*(1+VLOOKUP(AH$7,'(Energiepreise)'!$E$10:$BZ$23,3,0))^$C144/100,VLOOKUP(AH$7,'(Energiepreise)'!$E$10:$BZ$23,4+$C143+'1. Anleitung'!$B$5-'(Energiepreise)'!$I$9,0)*AH$22/100)</f>
        <v>0</v>
      </c>
      <c r="AI144" s="674" t="n">
        <f aca="false">IF(VLOOKUP(AI$7,'(Energiepreise)'!$B$10:$C$23,2,0)&lt;&gt;"",VLOOKUP(AI$7,'(Energiepreise)'!$B$10:$C$23,2,0)*AI$22*(1+VLOOKUP(AI$7,'(Energiepreise)'!$E$10:$BZ$23,3,0))^$C144/100,VLOOKUP(AI$7,'(Energiepreise)'!$E$10:$BZ$23,4+$C143+'1. Anleitung'!$B$5-'(Energiepreise)'!$I$9,0)*AI$22/100)</f>
        <v>0</v>
      </c>
      <c r="AJ144" s="674" t="n">
        <f aca="false">IF(VLOOKUP(AJ$7,'(Energiepreise)'!$B$10:$C$23,2,0)&lt;&gt;"",VLOOKUP(AJ$7,'(Energiepreise)'!$B$10:$C$23,2,0)*AJ$22*(1+VLOOKUP(AJ$7,'(Energiepreise)'!$E$10:$BZ$23,3,0))^$C144/100,VLOOKUP(AJ$7,'(Energiepreise)'!$E$10:$BZ$23,4+$C143+'1. Anleitung'!$B$5-'(Energiepreise)'!$I$9,0)*AJ$22/100)</f>
        <v>0</v>
      </c>
      <c r="AK144" s="674" t="n">
        <f aca="false">IF(VLOOKUP(AK$7,'(Energiepreise)'!$B$10:$C$23,2,0)&lt;&gt;"",VLOOKUP(AK$7,'(Energiepreise)'!$B$10:$C$23,2,0)*AK$22*(1+VLOOKUP(AK$7,'(Energiepreise)'!$E$10:$BZ$23,3,0))^$C144/100,VLOOKUP(AK$7,'(Energiepreise)'!$E$10:$BZ$23,4+$C143+'1. Anleitung'!$B$5-'(Energiepreise)'!$I$9,0)*AK$22/100)</f>
        <v>0</v>
      </c>
      <c r="AL144" s="674" t="e">
        <f aca="false">IF(VLOOKUP(AL$7,'(Energiepreise)'!$B$10:$C$23,2,0)&lt;&gt;"",VLOOKUP(AL$7,'(Energiepreise)'!$B$10:$C$23,2,0)*AL$22*(1+VLOOKUP(AL$7,'(Energiepreise)'!$E$10:$BZ$23,3,0))^$C144/100,VLOOKUP(AL$7,'(Energiepreise)'!$E$10:$BZ$23,4+$C143+'1. Anleitung'!$B$5-'(Energiepreise)'!$I$9,0)*AL$22/100)</f>
        <v>#N/A</v>
      </c>
      <c r="AM144" s="674" t="e">
        <f aca="false">IF(VLOOKUP(AM$7,'(Energiepreise)'!$B$10:$C$23,2,0)&lt;&gt;"",VLOOKUP(AM$7,'(Energiepreise)'!$B$10:$C$23,2,0)*AM$22*(1+VLOOKUP(AM$7,'(Energiepreise)'!$E$10:$BZ$23,3,0))^$C144/100,VLOOKUP(AM$7,'(Energiepreise)'!$E$10:$BZ$23,4+$C143+'1. Anleitung'!$B$5-'(Energiepreise)'!$I$9,0)*AM$22/100)</f>
        <v>#N/A</v>
      </c>
      <c r="AN144" s="674" t="e">
        <f aca="false">IF(VLOOKUP(AN$7,'(Energiepreise)'!$B$10:$C$23,2,0)&lt;&gt;"",VLOOKUP(AN$7,'(Energiepreise)'!$B$10:$C$23,2,0)*AN$22*(1+VLOOKUP(AN$7,'(Energiepreise)'!$E$10:$BZ$23,3,0))^$C144/100,VLOOKUP(AN$7,'(Energiepreise)'!$E$10:$BZ$23,4+$C143+'1. Anleitung'!$B$5-'(Energiepreise)'!$I$9,0)*AN$22/100)</f>
        <v>#N/A</v>
      </c>
      <c r="ALP144" s="669"/>
      <c r="ALQ144" s="669"/>
      <c r="ALR144" s="669"/>
      <c r="ALS144" s="669"/>
    </row>
    <row r="145" s="569" customFormat="true" ht="17.25" hidden="false" customHeight="false" outlineLevel="0" collapsed="false">
      <c r="A145" s="660"/>
      <c r="B145" s="670"/>
      <c r="C145" s="671" t="n">
        <v>11</v>
      </c>
      <c r="D145" s="673"/>
      <c r="E145" s="667"/>
      <c r="F145" s="674" t="n">
        <f aca="false">IF(VLOOKUP(F$7,'(Energiepreise)'!$B$10:$C$23,2,0)&lt;&gt;"",VLOOKUP(F$7,'(Energiepreise)'!$B$10:$C$23,2,0)*F$22*(1+VLOOKUP(F$7,'(Energiepreise)'!$E$10:$BZ$23,3,0))^$C145/100,VLOOKUP(F$7,'(Energiepreise)'!$E$10:$BZ$23,4+$C144+'1. Anleitung'!$B$5-'(Energiepreise)'!$I$9,0)*F$22/100)</f>
        <v>0</v>
      </c>
      <c r="G145" s="674" t="n">
        <f aca="false">IF(VLOOKUP(G$7,'(Energiepreise)'!$B$10:$C$23,2,0)&lt;&gt;"",VLOOKUP(G$7,'(Energiepreise)'!$B$10:$C$23,2,0)*G$22*(1+VLOOKUP(G$7,'(Energiepreise)'!$E$10:$BZ$23,3,0))^$C145/100,VLOOKUP(G$7,'(Energiepreise)'!$E$10:$BZ$23,4+$C144+'1. Anleitung'!$B$5-'(Energiepreise)'!$I$9,0)*G$22/100)</f>
        <v>0</v>
      </c>
      <c r="H145" s="674" t="n">
        <f aca="false">IF(VLOOKUP(H$7,'(Energiepreise)'!$B$10:$C$23,2,0)&lt;&gt;"",VLOOKUP(H$7,'(Energiepreise)'!$B$10:$C$23,2,0)*H$22*(1+VLOOKUP(H$7,'(Energiepreise)'!$E$10:$BZ$23,3,0))^$C145/100,VLOOKUP(H$7,'(Energiepreise)'!$E$10:$BZ$23,4+$C144+'1. Anleitung'!$B$5-'(Energiepreise)'!$I$9,0)*H$22/100)</f>
        <v>0</v>
      </c>
      <c r="I145" s="674" t="n">
        <f aca="false">IF(VLOOKUP(I$7,'(Energiepreise)'!$B$10:$C$23,2,0)&lt;&gt;"",VLOOKUP(I$7,'(Energiepreise)'!$B$10:$C$23,2,0)*I$22*(1+VLOOKUP(I$7,'(Energiepreise)'!$E$10:$BZ$23,3,0))^$C145/100,VLOOKUP(I$7,'(Energiepreise)'!$E$10:$BZ$23,4+$C144+'1. Anleitung'!$B$5-'(Energiepreise)'!$I$9,0)*I$22/100)</f>
        <v>0</v>
      </c>
      <c r="J145" s="675"/>
      <c r="K145" s="676" t="n">
        <f aca="false">SUM(F145:I145)</f>
        <v>0</v>
      </c>
      <c r="L145" s="675"/>
      <c r="M145" s="675"/>
      <c r="N145" s="674" t="n">
        <f aca="false">IF(VLOOKUP(N$7,'(Energiepreise)'!$B$10:$C$23,2,0)&lt;&gt;"",VLOOKUP(N$7,'(Energiepreise)'!$B$10:$C$23,2,0)*N$22*(1+VLOOKUP(N$7,'(Energiepreise)'!$E$10:$BZ$23,3,0))^$C145/100,VLOOKUP(N$7,'(Energiepreise)'!$E$10:$BZ$23,4+$C144+'1. Anleitung'!$B$5-'(Energiepreise)'!$I$9,0)*N$22/100)</f>
        <v>0</v>
      </c>
      <c r="O145" s="674" t="n">
        <f aca="false">IF(VLOOKUP(O$7,'(Energiepreise)'!$B$10:$C$23,2,0)&lt;&gt;"",VLOOKUP(O$7,'(Energiepreise)'!$B$10:$C$23,2,0)*O$22*(1+VLOOKUP(O$7,'(Energiepreise)'!$E$10:$BZ$23,3,0))^$C145/100,VLOOKUP(O$7,'(Energiepreise)'!$E$10:$BZ$23,4+$C144+'1. Anleitung'!$B$5-'(Energiepreise)'!$I$9,0)*O$22/100)</f>
        <v>0</v>
      </c>
      <c r="P145" s="674" t="n">
        <f aca="false">IF(VLOOKUP(P$7,'(Energiepreise)'!$B$10:$C$23,2,0)&lt;&gt;"",VLOOKUP(P$7,'(Energiepreise)'!$B$10:$C$23,2,0)*P$22*(1+VLOOKUP(P$7,'(Energiepreise)'!$E$10:$BZ$23,3,0))^$C145/100,VLOOKUP(P$7,'(Energiepreise)'!$E$10:$BZ$23,4+$C144+'1. Anleitung'!$B$5-'(Energiepreise)'!$I$9,0)*P$22/100)</f>
        <v>0</v>
      </c>
      <c r="Q145" s="674" t="n">
        <f aca="false">IF(VLOOKUP(Q$7,'(Energiepreise)'!$B$10:$C$23,2,0)&lt;&gt;"",VLOOKUP(Q$7,'(Energiepreise)'!$B$10:$C$23,2,0)*Q$22*(1+VLOOKUP(Q$7,'(Energiepreise)'!$E$10:$BZ$23,3,0))^$C145/100,VLOOKUP(Q$7,'(Energiepreise)'!$E$10:$BZ$23,4+$C144+'1. Anleitung'!$B$5-'(Energiepreise)'!$I$9,0)*Q$22/100)</f>
        <v>0</v>
      </c>
      <c r="R145" s="675"/>
      <c r="S145" s="677" t="n">
        <f aca="false">SUM(N145:Q145)</f>
        <v>0</v>
      </c>
      <c r="T145" s="675"/>
      <c r="U145" s="674" t="n">
        <f aca="false">IF(VLOOKUP(U$7,'(Energiepreise)'!$B$10:$C$23,2,0)&lt;&gt;"",VLOOKUP(U$7,'(Energiepreise)'!$B$10:$C$23,2,0)*U$22*(1+VLOOKUP(U$7,'(Energiepreise)'!$E$10:$BZ$23,3,0))^$C145/100,VLOOKUP(U$7,'(Energiepreise)'!$E$10:$BZ$23,4+$C144+'1. Anleitung'!$B$5-'(Energiepreise)'!$I$9,0)*U$22/100)</f>
        <v>0</v>
      </c>
      <c r="V145" s="674" t="n">
        <f aca="false">IF(VLOOKUP(V$7,'(Energiepreise)'!$B$10:$C$23,2,0)&lt;&gt;"",VLOOKUP(V$7,'(Energiepreise)'!$B$10:$C$23,2,0)*V$22*(1+VLOOKUP(V$7,'(Energiepreise)'!$E$10:$BZ$23,3,0))^$C145/100,VLOOKUP(V$7,'(Energiepreise)'!$E$10:$BZ$23,4+$C144+'1. Anleitung'!$B$5-'(Energiepreise)'!$I$9,0)*V$22/100)</f>
        <v>0</v>
      </c>
      <c r="W145" s="674" t="n">
        <f aca="false">IF(VLOOKUP(W$7,'(Energiepreise)'!$B$10:$C$23,2,0)&lt;&gt;"",VLOOKUP(W$7,'(Energiepreise)'!$B$10:$C$23,2,0)*W$22*(1+VLOOKUP(W$7,'(Energiepreise)'!$E$10:$BZ$23,3,0))^$C145/100,VLOOKUP(W$7,'(Energiepreise)'!$E$10:$BZ$23,4+$C144+'1. Anleitung'!$B$5-'(Energiepreise)'!$I$9,0)*W$22/100)</f>
        <v>0</v>
      </c>
      <c r="X145" s="674" t="n">
        <f aca="false">IF(VLOOKUP(X$7,'(Energiepreise)'!$B$10:$C$23,2,0)&lt;&gt;"",VLOOKUP(X$7,'(Energiepreise)'!$B$10:$C$23,2,0)*X$22*(1+VLOOKUP(X$7,'(Energiepreise)'!$E$10:$BZ$23,3,0))^$C145/100,VLOOKUP(X$7,'(Energiepreise)'!$E$10:$BZ$23,4+$C144+'1. Anleitung'!$B$5-'(Energiepreise)'!$I$9,0)*X$22/100)</f>
        <v>0</v>
      </c>
      <c r="Y145" s="674" t="n">
        <f aca="false">IF(VLOOKUP(Y$7,'(Energiepreise)'!$B$10:$C$23,2,0)&lt;&gt;"",VLOOKUP(Y$7,'(Energiepreise)'!$B$10:$C$23,2,0)*Y$22*(1+VLOOKUP(Y$7,'(Energiepreise)'!$E$10:$BZ$23,3,0))^$C145/100,VLOOKUP(Y$7,'(Energiepreise)'!$E$10:$BZ$23,4+$C144+'1. Anleitung'!$B$5-'(Energiepreise)'!$I$9,0)*Y$22/100)</f>
        <v>0</v>
      </c>
      <c r="Z145" s="674" t="n">
        <f aca="false">IF(VLOOKUP(Z$7,'(Energiepreise)'!$B$10:$C$23,2,0)&lt;&gt;"",VLOOKUP(Z$7,'(Energiepreise)'!$B$10:$C$23,2,0)*Z$22*(1+VLOOKUP(Z$7,'(Energiepreise)'!$E$10:$BZ$23,3,0))^$C145/100,VLOOKUP(Z$7,'(Energiepreise)'!$E$10:$BZ$23,4+$C144+'1. Anleitung'!$B$5-'(Energiepreise)'!$I$9,0)*Z$22/100)</f>
        <v>0</v>
      </c>
      <c r="AA145" s="674" t="n">
        <f aca="false">IF(VLOOKUP(AA$7,'(Energiepreise)'!$B$10:$C$23,2,0)&lt;&gt;"",VLOOKUP(AA$7,'(Energiepreise)'!$B$10:$C$23,2,0)*AA$22*(1+VLOOKUP(AA$7,'(Energiepreise)'!$E$10:$BZ$23,3,0))^$C145/100,VLOOKUP(AA$7,'(Energiepreise)'!$E$10:$BZ$23,4+$C144+'1. Anleitung'!$B$5-'(Energiepreise)'!$I$9,0)*AA$22/100)</f>
        <v>0</v>
      </c>
      <c r="AB145" s="674" t="n">
        <f aca="false">IF(VLOOKUP(AB$7,'(Energiepreise)'!$B$10:$C$23,2,0)&lt;&gt;"",VLOOKUP(AB$7,'(Energiepreise)'!$B$10:$C$23,2,0)*AB$22*(1+VLOOKUP(AB$7,'(Energiepreise)'!$E$10:$BZ$23,3,0))^$C145/100,VLOOKUP(AB$7,'(Energiepreise)'!$E$10:$BZ$23,4+$C144+'1. Anleitung'!$B$5-'(Energiepreise)'!$I$9,0)*AB$22/100)</f>
        <v>0</v>
      </c>
      <c r="AC145" s="674" t="n">
        <f aca="false">IF(VLOOKUP(AC$7,'(Energiepreise)'!$B$10:$C$23,2,0)&lt;&gt;"",VLOOKUP(AC$7,'(Energiepreise)'!$B$10:$C$23,2,0)*AC$22*(1+VLOOKUP(AC$7,'(Energiepreise)'!$E$10:$BZ$23,3,0))^$C145/100,VLOOKUP(AC$7,'(Energiepreise)'!$E$10:$BZ$23,4+$C144+'1. Anleitung'!$B$5-'(Energiepreise)'!$I$9,0)*AC$22/100)</f>
        <v>0</v>
      </c>
      <c r="AD145" s="674" t="n">
        <f aca="false">IF(VLOOKUP(AD$7,'(Energiepreise)'!$B$10:$C$23,2,0)&lt;&gt;"",VLOOKUP(AD$7,'(Energiepreise)'!$B$10:$C$23,2,0)*AD$22*(1+VLOOKUP(AD$7,'(Energiepreise)'!$E$10:$BZ$23,3,0))^$C145/100,VLOOKUP(AD$7,'(Energiepreise)'!$E$10:$BZ$23,4+$C144+'1. Anleitung'!$B$5-'(Energiepreise)'!$I$9,0)*AD$22/100)</f>
        <v>0</v>
      </c>
      <c r="AE145" s="674" t="n">
        <f aca="false">IF(VLOOKUP(AE$7,'(Energiepreise)'!$B$10:$C$23,2,0)&lt;&gt;"",VLOOKUP(AE$7,'(Energiepreise)'!$B$10:$C$23,2,0)*AE$22*(1+VLOOKUP(AE$7,'(Energiepreise)'!$E$10:$BZ$23,3,0))^$C145/100,VLOOKUP(AE$7,'(Energiepreise)'!$E$10:$BZ$23,4+$C144+'1. Anleitung'!$B$5-'(Energiepreise)'!$I$9,0)*AE$22/100)</f>
        <v>0</v>
      </c>
      <c r="AF145" s="674" t="n">
        <f aca="false">IF(VLOOKUP(AF$7,'(Energiepreise)'!$B$10:$C$23,2,0)&lt;&gt;"",VLOOKUP(AF$7,'(Energiepreise)'!$B$10:$C$23,2,0)*AF$22*(1+VLOOKUP(AF$7,'(Energiepreise)'!$E$10:$BZ$23,3,0))^$C145/100,VLOOKUP(AF$7,'(Energiepreise)'!$E$10:$BZ$23,4+$C144+'1. Anleitung'!$B$5-'(Energiepreise)'!$I$9,0)*AF$22/100)</f>
        <v>0</v>
      </c>
      <c r="AG145" s="674" t="n">
        <f aca="false">IF(VLOOKUP(AG$7,'(Energiepreise)'!$B$10:$C$23,2,0)&lt;&gt;"",VLOOKUP(AG$7,'(Energiepreise)'!$B$10:$C$23,2,0)*AG$22*(1+VLOOKUP(AG$7,'(Energiepreise)'!$E$10:$BZ$23,3,0))^$C145/100,VLOOKUP(AG$7,'(Energiepreise)'!$E$10:$BZ$23,4+$C144+'1. Anleitung'!$B$5-'(Energiepreise)'!$I$9,0)*AG$22/100)</f>
        <v>0</v>
      </c>
      <c r="AH145" s="674" t="n">
        <f aca="false">IF(VLOOKUP(AH$7,'(Energiepreise)'!$B$10:$C$23,2,0)&lt;&gt;"",VLOOKUP(AH$7,'(Energiepreise)'!$B$10:$C$23,2,0)*AH$22*(1+VLOOKUP(AH$7,'(Energiepreise)'!$E$10:$BZ$23,3,0))^$C145/100,VLOOKUP(AH$7,'(Energiepreise)'!$E$10:$BZ$23,4+$C144+'1. Anleitung'!$B$5-'(Energiepreise)'!$I$9,0)*AH$22/100)</f>
        <v>0</v>
      </c>
      <c r="AI145" s="674" t="n">
        <f aca="false">IF(VLOOKUP(AI$7,'(Energiepreise)'!$B$10:$C$23,2,0)&lt;&gt;"",VLOOKUP(AI$7,'(Energiepreise)'!$B$10:$C$23,2,0)*AI$22*(1+VLOOKUP(AI$7,'(Energiepreise)'!$E$10:$BZ$23,3,0))^$C145/100,VLOOKUP(AI$7,'(Energiepreise)'!$E$10:$BZ$23,4+$C144+'1. Anleitung'!$B$5-'(Energiepreise)'!$I$9,0)*AI$22/100)</f>
        <v>0</v>
      </c>
      <c r="AJ145" s="674" t="n">
        <f aca="false">IF(VLOOKUP(AJ$7,'(Energiepreise)'!$B$10:$C$23,2,0)&lt;&gt;"",VLOOKUP(AJ$7,'(Energiepreise)'!$B$10:$C$23,2,0)*AJ$22*(1+VLOOKUP(AJ$7,'(Energiepreise)'!$E$10:$BZ$23,3,0))^$C145/100,VLOOKUP(AJ$7,'(Energiepreise)'!$E$10:$BZ$23,4+$C144+'1. Anleitung'!$B$5-'(Energiepreise)'!$I$9,0)*AJ$22/100)</f>
        <v>0</v>
      </c>
      <c r="AK145" s="674" t="n">
        <f aca="false">IF(VLOOKUP(AK$7,'(Energiepreise)'!$B$10:$C$23,2,0)&lt;&gt;"",VLOOKUP(AK$7,'(Energiepreise)'!$B$10:$C$23,2,0)*AK$22*(1+VLOOKUP(AK$7,'(Energiepreise)'!$E$10:$BZ$23,3,0))^$C145/100,VLOOKUP(AK$7,'(Energiepreise)'!$E$10:$BZ$23,4+$C144+'1. Anleitung'!$B$5-'(Energiepreise)'!$I$9,0)*AK$22/100)</f>
        <v>0</v>
      </c>
      <c r="AL145" s="674" t="e">
        <f aca="false">IF(VLOOKUP(AL$7,'(Energiepreise)'!$B$10:$C$23,2,0)&lt;&gt;"",VLOOKUP(AL$7,'(Energiepreise)'!$B$10:$C$23,2,0)*AL$22*(1+VLOOKUP(AL$7,'(Energiepreise)'!$E$10:$BZ$23,3,0))^$C145/100,VLOOKUP(AL$7,'(Energiepreise)'!$E$10:$BZ$23,4+$C144+'1. Anleitung'!$B$5-'(Energiepreise)'!$I$9,0)*AL$22/100)</f>
        <v>#N/A</v>
      </c>
      <c r="AM145" s="674" t="e">
        <f aca="false">IF(VLOOKUP(AM$7,'(Energiepreise)'!$B$10:$C$23,2,0)&lt;&gt;"",VLOOKUP(AM$7,'(Energiepreise)'!$B$10:$C$23,2,0)*AM$22*(1+VLOOKUP(AM$7,'(Energiepreise)'!$E$10:$BZ$23,3,0))^$C145/100,VLOOKUP(AM$7,'(Energiepreise)'!$E$10:$BZ$23,4+$C144+'1. Anleitung'!$B$5-'(Energiepreise)'!$I$9,0)*AM$22/100)</f>
        <v>#N/A</v>
      </c>
      <c r="AN145" s="674" t="e">
        <f aca="false">IF(VLOOKUP(AN$7,'(Energiepreise)'!$B$10:$C$23,2,0)&lt;&gt;"",VLOOKUP(AN$7,'(Energiepreise)'!$B$10:$C$23,2,0)*AN$22*(1+VLOOKUP(AN$7,'(Energiepreise)'!$E$10:$BZ$23,3,0))^$C145/100,VLOOKUP(AN$7,'(Energiepreise)'!$E$10:$BZ$23,4+$C144+'1. Anleitung'!$B$5-'(Energiepreise)'!$I$9,0)*AN$22/100)</f>
        <v>#N/A</v>
      </c>
      <c r="ALP145" s="669"/>
      <c r="ALQ145" s="669"/>
      <c r="ALR145" s="669"/>
      <c r="ALS145" s="669"/>
    </row>
    <row r="146" s="569" customFormat="true" ht="17.25" hidden="false" customHeight="false" outlineLevel="0" collapsed="false">
      <c r="A146" s="660"/>
      <c r="B146" s="670"/>
      <c r="C146" s="671" t="n">
        <v>12</v>
      </c>
      <c r="D146" s="673"/>
      <c r="E146" s="667"/>
      <c r="F146" s="674" t="n">
        <f aca="false">IF(VLOOKUP(F$7,'(Energiepreise)'!$B$10:$C$23,2,0)&lt;&gt;"",VLOOKUP(F$7,'(Energiepreise)'!$B$10:$C$23,2,0)*F$22*(1+VLOOKUP(F$7,'(Energiepreise)'!$E$10:$BZ$23,3,0))^$C146/100,VLOOKUP(F$7,'(Energiepreise)'!$E$10:$BZ$23,4+$C145+'1. Anleitung'!$B$5-'(Energiepreise)'!$I$9,0)*F$22/100)</f>
        <v>0</v>
      </c>
      <c r="G146" s="674" t="n">
        <f aca="false">IF(VLOOKUP(G$7,'(Energiepreise)'!$B$10:$C$23,2,0)&lt;&gt;"",VLOOKUP(G$7,'(Energiepreise)'!$B$10:$C$23,2,0)*G$22*(1+VLOOKUP(G$7,'(Energiepreise)'!$E$10:$BZ$23,3,0))^$C146/100,VLOOKUP(G$7,'(Energiepreise)'!$E$10:$BZ$23,4+$C145+'1. Anleitung'!$B$5-'(Energiepreise)'!$I$9,0)*G$22/100)</f>
        <v>0</v>
      </c>
      <c r="H146" s="674" t="n">
        <f aca="false">IF(VLOOKUP(H$7,'(Energiepreise)'!$B$10:$C$23,2,0)&lt;&gt;"",VLOOKUP(H$7,'(Energiepreise)'!$B$10:$C$23,2,0)*H$22*(1+VLOOKUP(H$7,'(Energiepreise)'!$E$10:$BZ$23,3,0))^$C146/100,VLOOKUP(H$7,'(Energiepreise)'!$E$10:$BZ$23,4+$C145+'1. Anleitung'!$B$5-'(Energiepreise)'!$I$9,0)*H$22/100)</f>
        <v>0</v>
      </c>
      <c r="I146" s="674" t="n">
        <f aca="false">IF(VLOOKUP(I$7,'(Energiepreise)'!$B$10:$C$23,2,0)&lt;&gt;"",VLOOKUP(I$7,'(Energiepreise)'!$B$10:$C$23,2,0)*I$22*(1+VLOOKUP(I$7,'(Energiepreise)'!$E$10:$BZ$23,3,0))^$C146/100,VLOOKUP(I$7,'(Energiepreise)'!$E$10:$BZ$23,4+$C145+'1. Anleitung'!$B$5-'(Energiepreise)'!$I$9,0)*I$22/100)</f>
        <v>0</v>
      </c>
      <c r="J146" s="675"/>
      <c r="K146" s="676" t="n">
        <f aca="false">SUM(F146:I146)</f>
        <v>0</v>
      </c>
      <c r="L146" s="675"/>
      <c r="M146" s="675"/>
      <c r="N146" s="674" t="n">
        <f aca="false">IF(VLOOKUP(N$7,'(Energiepreise)'!$B$10:$C$23,2,0)&lt;&gt;"",VLOOKUP(N$7,'(Energiepreise)'!$B$10:$C$23,2,0)*N$22*(1+VLOOKUP(N$7,'(Energiepreise)'!$E$10:$BZ$23,3,0))^$C146/100,VLOOKUP(N$7,'(Energiepreise)'!$E$10:$BZ$23,4+$C145+'1. Anleitung'!$B$5-'(Energiepreise)'!$I$9,0)*N$22/100)</f>
        <v>0</v>
      </c>
      <c r="O146" s="674" t="n">
        <f aca="false">IF(VLOOKUP(O$7,'(Energiepreise)'!$B$10:$C$23,2,0)&lt;&gt;"",VLOOKUP(O$7,'(Energiepreise)'!$B$10:$C$23,2,0)*O$22*(1+VLOOKUP(O$7,'(Energiepreise)'!$E$10:$BZ$23,3,0))^$C146/100,VLOOKUP(O$7,'(Energiepreise)'!$E$10:$BZ$23,4+$C145+'1. Anleitung'!$B$5-'(Energiepreise)'!$I$9,0)*O$22/100)</f>
        <v>0</v>
      </c>
      <c r="P146" s="674" t="n">
        <f aca="false">IF(VLOOKUP(P$7,'(Energiepreise)'!$B$10:$C$23,2,0)&lt;&gt;"",VLOOKUP(P$7,'(Energiepreise)'!$B$10:$C$23,2,0)*P$22*(1+VLOOKUP(P$7,'(Energiepreise)'!$E$10:$BZ$23,3,0))^$C146/100,VLOOKUP(P$7,'(Energiepreise)'!$E$10:$BZ$23,4+$C145+'1. Anleitung'!$B$5-'(Energiepreise)'!$I$9,0)*P$22/100)</f>
        <v>0</v>
      </c>
      <c r="Q146" s="674" t="n">
        <f aca="false">IF(VLOOKUP(Q$7,'(Energiepreise)'!$B$10:$C$23,2,0)&lt;&gt;"",VLOOKUP(Q$7,'(Energiepreise)'!$B$10:$C$23,2,0)*Q$22*(1+VLOOKUP(Q$7,'(Energiepreise)'!$E$10:$BZ$23,3,0))^$C146/100,VLOOKUP(Q$7,'(Energiepreise)'!$E$10:$BZ$23,4+$C145+'1. Anleitung'!$B$5-'(Energiepreise)'!$I$9,0)*Q$22/100)</f>
        <v>0</v>
      </c>
      <c r="R146" s="675"/>
      <c r="S146" s="677" t="n">
        <f aca="false">SUM(N146:Q146)</f>
        <v>0</v>
      </c>
      <c r="T146" s="675"/>
      <c r="U146" s="674" t="n">
        <f aca="false">IF(VLOOKUP(U$7,'(Energiepreise)'!$B$10:$C$23,2,0)&lt;&gt;"",VLOOKUP(U$7,'(Energiepreise)'!$B$10:$C$23,2,0)*U$22*(1+VLOOKUP(U$7,'(Energiepreise)'!$E$10:$BZ$23,3,0))^$C146/100,VLOOKUP(U$7,'(Energiepreise)'!$E$10:$BZ$23,4+$C145+'1. Anleitung'!$B$5-'(Energiepreise)'!$I$9,0)*U$22/100)</f>
        <v>0</v>
      </c>
      <c r="V146" s="674" t="n">
        <f aca="false">IF(VLOOKUP(V$7,'(Energiepreise)'!$B$10:$C$23,2,0)&lt;&gt;"",VLOOKUP(V$7,'(Energiepreise)'!$B$10:$C$23,2,0)*V$22*(1+VLOOKUP(V$7,'(Energiepreise)'!$E$10:$BZ$23,3,0))^$C146/100,VLOOKUP(V$7,'(Energiepreise)'!$E$10:$BZ$23,4+$C145+'1. Anleitung'!$B$5-'(Energiepreise)'!$I$9,0)*V$22/100)</f>
        <v>0</v>
      </c>
      <c r="W146" s="674" t="n">
        <f aca="false">IF(VLOOKUP(W$7,'(Energiepreise)'!$B$10:$C$23,2,0)&lt;&gt;"",VLOOKUP(W$7,'(Energiepreise)'!$B$10:$C$23,2,0)*W$22*(1+VLOOKUP(W$7,'(Energiepreise)'!$E$10:$BZ$23,3,0))^$C146/100,VLOOKUP(W$7,'(Energiepreise)'!$E$10:$BZ$23,4+$C145+'1. Anleitung'!$B$5-'(Energiepreise)'!$I$9,0)*W$22/100)</f>
        <v>0</v>
      </c>
      <c r="X146" s="674" t="n">
        <f aca="false">IF(VLOOKUP(X$7,'(Energiepreise)'!$B$10:$C$23,2,0)&lt;&gt;"",VLOOKUP(X$7,'(Energiepreise)'!$B$10:$C$23,2,0)*X$22*(1+VLOOKUP(X$7,'(Energiepreise)'!$E$10:$BZ$23,3,0))^$C146/100,VLOOKUP(X$7,'(Energiepreise)'!$E$10:$BZ$23,4+$C145+'1. Anleitung'!$B$5-'(Energiepreise)'!$I$9,0)*X$22/100)</f>
        <v>0</v>
      </c>
      <c r="Y146" s="674" t="n">
        <f aca="false">IF(VLOOKUP(Y$7,'(Energiepreise)'!$B$10:$C$23,2,0)&lt;&gt;"",VLOOKUP(Y$7,'(Energiepreise)'!$B$10:$C$23,2,0)*Y$22*(1+VLOOKUP(Y$7,'(Energiepreise)'!$E$10:$BZ$23,3,0))^$C146/100,VLOOKUP(Y$7,'(Energiepreise)'!$E$10:$BZ$23,4+$C145+'1. Anleitung'!$B$5-'(Energiepreise)'!$I$9,0)*Y$22/100)</f>
        <v>0</v>
      </c>
      <c r="Z146" s="674" t="n">
        <f aca="false">IF(VLOOKUP(Z$7,'(Energiepreise)'!$B$10:$C$23,2,0)&lt;&gt;"",VLOOKUP(Z$7,'(Energiepreise)'!$B$10:$C$23,2,0)*Z$22*(1+VLOOKUP(Z$7,'(Energiepreise)'!$E$10:$BZ$23,3,0))^$C146/100,VLOOKUP(Z$7,'(Energiepreise)'!$E$10:$BZ$23,4+$C145+'1. Anleitung'!$B$5-'(Energiepreise)'!$I$9,0)*Z$22/100)</f>
        <v>0</v>
      </c>
      <c r="AA146" s="674" t="n">
        <f aca="false">IF(VLOOKUP(AA$7,'(Energiepreise)'!$B$10:$C$23,2,0)&lt;&gt;"",VLOOKUP(AA$7,'(Energiepreise)'!$B$10:$C$23,2,0)*AA$22*(1+VLOOKUP(AA$7,'(Energiepreise)'!$E$10:$BZ$23,3,0))^$C146/100,VLOOKUP(AA$7,'(Energiepreise)'!$E$10:$BZ$23,4+$C145+'1. Anleitung'!$B$5-'(Energiepreise)'!$I$9,0)*AA$22/100)</f>
        <v>0</v>
      </c>
      <c r="AB146" s="674" t="n">
        <f aca="false">IF(VLOOKUP(AB$7,'(Energiepreise)'!$B$10:$C$23,2,0)&lt;&gt;"",VLOOKUP(AB$7,'(Energiepreise)'!$B$10:$C$23,2,0)*AB$22*(1+VLOOKUP(AB$7,'(Energiepreise)'!$E$10:$BZ$23,3,0))^$C146/100,VLOOKUP(AB$7,'(Energiepreise)'!$E$10:$BZ$23,4+$C145+'1. Anleitung'!$B$5-'(Energiepreise)'!$I$9,0)*AB$22/100)</f>
        <v>0</v>
      </c>
      <c r="AC146" s="674" t="n">
        <f aca="false">IF(VLOOKUP(AC$7,'(Energiepreise)'!$B$10:$C$23,2,0)&lt;&gt;"",VLOOKUP(AC$7,'(Energiepreise)'!$B$10:$C$23,2,0)*AC$22*(1+VLOOKUP(AC$7,'(Energiepreise)'!$E$10:$BZ$23,3,0))^$C146/100,VLOOKUP(AC$7,'(Energiepreise)'!$E$10:$BZ$23,4+$C145+'1. Anleitung'!$B$5-'(Energiepreise)'!$I$9,0)*AC$22/100)</f>
        <v>0</v>
      </c>
      <c r="AD146" s="674" t="n">
        <f aca="false">IF(VLOOKUP(AD$7,'(Energiepreise)'!$B$10:$C$23,2,0)&lt;&gt;"",VLOOKUP(AD$7,'(Energiepreise)'!$B$10:$C$23,2,0)*AD$22*(1+VLOOKUP(AD$7,'(Energiepreise)'!$E$10:$BZ$23,3,0))^$C146/100,VLOOKUP(AD$7,'(Energiepreise)'!$E$10:$BZ$23,4+$C145+'1. Anleitung'!$B$5-'(Energiepreise)'!$I$9,0)*AD$22/100)</f>
        <v>0</v>
      </c>
      <c r="AE146" s="674" t="n">
        <f aca="false">IF(VLOOKUP(AE$7,'(Energiepreise)'!$B$10:$C$23,2,0)&lt;&gt;"",VLOOKUP(AE$7,'(Energiepreise)'!$B$10:$C$23,2,0)*AE$22*(1+VLOOKUP(AE$7,'(Energiepreise)'!$E$10:$BZ$23,3,0))^$C146/100,VLOOKUP(AE$7,'(Energiepreise)'!$E$10:$BZ$23,4+$C145+'1. Anleitung'!$B$5-'(Energiepreise)'!$I$9,0)*AE$22/100)</f>
        <v>0</v>
      </c>
      <c r="AF146" s="674" t="n">
        <f aca="false">IF(VLOOKUP(AF$7,'(Energiepreise)'!$B$10:$C$23,2,0)&lt;&gt;"",VLOOKUP(AF$7,'(Energiepreise)'!$B$10:$C$23,2,0)*AF$22*(1+VLOOKUP(AF$7,'(Energiepreise)'!$E$10:$BZ$23,3,0))^$C146/100,VLOOKUP(AF$7,'(Energiepreise)'!$E$10:$BZ$23,4+$C145+'1. Anleitung'!$B$5-'(Energiepreise)'!$I$9,0)*AF$22/100)</f>
        <v>0</v>
      </c>
      <c r="AG146" s="674" t="n">
        <f aca="false">IF(VLOOKUP(AG$7,'(Energiepreise)'!$B$10:$C$23,2,0)&lt;&gt;"",VLOOKUP(AG$7,'(Energiepreise)'!$B$10:$C$23,2,0)*AG$22*(1+VLOOKUP(AG$7,'(Energiepreise)'!$E$10:$BZ$23,3,0))^$C146/100,VLOOKUP(AG$7,'(Energiepreise)'!$E$10:$BZ$23,4+$C145+'1. Anleitung'!$B$5-'(Energiepreise)'!$I$9,0)*AG$22/100)</f>
        <v>0</v>
      </c>
      <c r="AH146" s="674" t="n">
        <f aca="false">IF(VLOOKUP(AH$7,'(Energiepreise)'!$B$10:$C$23,2,0)&lt;&gt;"",VLOOKUP(AH$7,'(Energiepreise)'!$B$10:$C$23,2,0)*AH$22*(1+VLOOKUP(AH$7,'(Energiepreise)'!$E$10:$BZ$23,3,0))^$C146/100,VLOOKUP(AH$7,'(Energiepreise)'!$E$10:$BZ$23,4+$C145+'1. Anleitung'!$B$5-'(Energiepreise)'!$I$9,0)*AH$22/100)</f>
        <v>0</v>
      </c>
      <c r="AI146" s="674" t="n">
        <f aca="false">IF(VLOOKUP(AI$7,'(Energiepreise)'!$B$10:$C$23,2,0)&lt;&gt;"",VLOOKUP(AI$7,'(Energiepreise)'!$B$10:$C$23,2,0)*AI$22*(1+VLOOKUP(AI$7,'(Energiepreise)'!$E$10:$BZ$23,3,0))^$C146/100,VLOOKUP(AI$7,'(Energiepreise)'!$E$10:$BZ$23,4+$C145+'1. Anleitung'!$B$5-'(Energiepreise)'!$I$9,0)*AI$22/100)</f>
        <v>0</v>
      </c>
      <c r="AJ146" s="674" t="n">
        <f aca="false">IF(VLOOKUP(AJ$7,'(Energiepreise)'!$B$10:$C$23,2,0)&lt;&gt;"",VLOOKUP(AJ$7,'(Energiepreise)'!$B$10:$C$23,2,0)*AJ$22*(1+VLOOKUP(AJ$7,'(Energiepreise)'!$E$10:$BZ$23,3,0))^$C146/100,VLOOKUP(AJ$7,'(Energiepreise)'!$E$10:$BZ$23,4+$C145+'1. Anleitung'!$B$5-'(Energiepreise)'!$I$9,0)*AJ$22/100)</f>
        <v>0</v>
      </c>
      <c r="AK146" s="674" t="n">
        <f aca="false">IF(VLOOKUP(AK$7,'(Energiepreise)'!$B$10:$C$23,2,0)&lt;&gt;"",VLOOKUP(AK$7,'(Energiepreise)'!$B$10:$C$23,2,0)*AK$22*(1+VLOOKUP(AK$7,'(Energiepreise)'!$E$10:$BZ$23,3,0))^$C146/100,VLOOKUP(AK$7,'(Energiepreise)'!$E$10:$BZ$23,4+$C145+'1. Anleitung'!$B$5-'(Energiepreise)'!$I$9,0)*AK$22/100)</f>
        <v>0</v>
      </c>
      <c r="AL146" s="674" t="e">
        <f aca="false">IF(VLOOKUP(AL$7,'(Energiepreise)'!$B$10:$C$23,2,0)&lt;&gt;"",VLOOKUP(AL$7,'(Energiepreise)'!$B$10:$C$23,2,0)*AL$22*(1+VLOOKUP(AL$7,'(Energiepreise)'!$E$10:$BZ$23,3,0))^$C146/100,VLOOKUP(AL$7,'(Energiepreise)'!$E$10:$BZ$23,4+$C145+'1. Anleitung'!$B$5-'(Energiepreise)'!$I$9,0)*AL$22/100)</f>
        <v>#N/A</v>
      </c>
      <c r="AM146" s="674" t="e">
        <f aca="false">IF(VLOOKUP(AM$7,'(Energiepreise)'!$B$10:$C$23,2,0)&lt;&gt;"",VLOOKUP(AM$7,'(Energiepreise)'!$B$10:$C$23,2,0)*AM$22*(1+VLOOKUP(AM$7,'(Energiepreise)'!$E$10:$BZ$23,3,0))^$C146/100,VLOOKUP(AM$7,'(Energiepreise)'!$E$10:$BZ$23,4+$C145+'1. Anleitung'!$B$5-'(Energiepreise)'!$I$9,0)*AM$22/100)</f>
        <v>#N/A</v>
      </c>
      <c r="AN146" s="674" t="e">
        <f aca="false">IF(VLOOKUP(AN$7,'(Energiepreise)'!$B$10:$C$23,2,0)&lt;&gt;"",VLOOKUP(AN$7,'(Energiepreise)'!$B$10:$C$23,2,0)*AN$22*(1+VLOOKUP(AN$7,'(Energiepreise)'!$E$10:$BZ$23,3,0))^$C146/100,VLOOKUP(AN$7,'(Energiepreise)'!$E$10:$BZ$23,4+$C145+'1. Anleitung'!$B$5-'(Energiepreise)'!$I$9,0)*AN$22/100)</f>
        <v>#N/A</v>
      </c>
      <c r="ALP146" s="669"/>
      <c r="ALQ146" s="669"/>
      <c r="ALR146" s="669"/>
      <c r="ALS146" s="669"/>
    </row>
    <row r="147" s="569" customFormat="true" ht="17.25" hidden="false" customHeight="false" outlineLevel="0" collapsed="false">
      <c r="A147" s="660"/>
      <c r="B147" s="670"/>
      <c r="C147" s="671" t="n">
        <v>13</v>
      </c>
      <c r="D147" s="673"/>
      <c r="E147" s="667"/>
      <c r="F147" s="674" t="n">
        <f aca="false">IF(VLOOKUP(F$7,'(Energiepreise)'!$B$10:$C$23,2,0)&lt;&gt;"",VLOOKUP(F$7,'(Energiepreise)'!$B$10:$C$23,2,0)*F$22*(1+VLOOKUP(F$7,'(Energiepreise)'!$E$10:$BZ$23,3,0))^$C147/100,VLOOKUP(F$7,'(Energiepreise)'!$E$10:$BZ$23,4+$C146+'1. Anleitung'!$B$5-'(Energiepreise)'!$I$9,0)*F$22/100)</f>
        <v>0</v>
      </c>
      <c r="G147" s="674" t="n">
        <f aca="false">IF(VLOOKUP(G$7,'(Energiepreise)'!$B$10:$C$23,2,0)&lt;&gt;"",VLOOKUP(G$7,'(Energiepreise)'!$B$10:$C$23,2,0)*G$22*(1+VLOOKUP(G$7,'(Energiepreise)'!$E$10:$BZ$23,3,0))^$C147/100,VLOOKUP(G$7,'(Energiepreise)'!$E$10:$BZ$23,4+$C146+'1. Anleitung'!$B$5-'(Energiepreise)'!$I$9,0)*G$22/100)</f>
        <v>0</v>
      </c>
      <c r="H147" s="674" t="n">
        <f aca="false">IF(VLOOKUP(H$7,'(Energiepreise)'!$B$10:$C$23,2,0)&lt;&gt;"",VLOOKUP(H$7,'(Energiepreise)'!$B$10:$C$23,2,0)*H$22*(1+VLOOKUP(H$7,'(Energiepreise)'!$E$10:$BZ$23,3,0))^$C147/100,VLOOKUP(H$7,'(Energiepreise)'!$E$10:$BZ$23,4+$C146+'1. Anleitung'!$B$5-'(Energiepreise)'!$I$9,0)*H$22/100)</f>
        <v>0</v>
      </c>
      <c r="I147" s="674" t="n">
        <f aca="false">IF(VLOOKUP(I$7,'(Energiepreise)'!$B$10:$C$23,2,0)&lt;&gt;"",VLOOKUP(I$7,'(Energiepreise)'!$B$10:$C$23,2,0)*I$22*(1+VLOOKUP(I$7,'(Energiepreise)'!$E$10:$BZ$23,3,0))^$C147/100,VLOOKUP(I$7,'(Energiepreise)'!$E$10:$BZ$23,4+$C146+'1. Anleitung'!$B$5-'(Energiepreise)'!$I$9,0)*I$22/100)</f>
        <v>0</v>
      </c>
      <c r="J147" s="675"/>
      <c r="K147" s="676" t="n">
        <f aca="false">SUM(F147:I147)</f>
        <v>0</v>
      </c>
      <c r="L147" s="675"/>
      <c r="M147" s="675"/>
      <c r="N147" s="674" t="n">
        <f aca="false">IF(VLOOKUP(N$7,'(Energiepreise)'!$B$10:$C$23,2,0)&lt;&gt;"",VLOOKUP(N$7,'(Energiepreise)'!$B$10:$C$23,2,0)*N$22*(1+VLOOKUP(N$7,'(Energiepreise)'!$E$10:$BZ$23,3,0))^$C147/100,VLOOKUP(N$7,'(Energiepreise)'!$E$10:$BZ$23,4+$C146+'1. Anleitung'!$B$5-'(Energiepreise)'!$I$9,0)*N$22/100)</f>
        <v>0</v>
      </c>
      <c r="O147" s="674" t="n">
        <f aca="false">IF(VLOOKUP(O$7,'(Energiepreise)'!$B$10:$C$23,2,0)&lt;&gt;"",VLOOKUP(O$7,'(Energiepreise)'!$B$10:$C$23,2,0)*O$22*(1+VLOOKUP(O$7,'(Energiepreise)'!$E$10:$BZ$23,3,0))^$C147/100,VLOOKUP(O$7,'(Energiepreise)'!$E$10:$BZ$23,4+$C146+'1. Anleitung'!$B$5-'(Energiepreise)'!$I$9,0)*O$22/100)</f>
        <v>0</v>
      </c>
      <c r="P147" s="674" t="n">
        <f aca="false">IF(VLOOKUP(P$7,'(Energiepreise)'!$B$10:$C$23,2,0)&lt;&gt;"",VLOOKUP(P$7,'(Energiepreise)'!$B$10:$C$23,2,0)*P$22*(1+VLOOKUP(P$7,'(Energiepreise)'!$E$10:$BZ$23,3,0))^$C147/100,VLOOKUP(P$7,'(Energiepreise)'!$E$10:$BZ$23,4+$C146+'1. Anleitung'!$B$5-'(Energiepreise)'!$I$9,0)*P$22/100)</f>
        <v>0</v>
      </c>
      <c r="Q147" s="674" t="n">
        <f aca="false">IF(VLOOKUP(Q$7,'(Energiepreise)'!$B$10:$C$23,2,0)&lt;&gt;"",VLOOKUP(Q$7,'(Energiepreise)'!$B$10:$C$23,2,0)*Q$22*(1+VLOOKUP(Q$7,'(Energiepreise)'!$E$10:$BZ$23,3,0))^$C147/100,VLOOKUP(Q$7,'(Energiepreise)'!$E$10:$BZ$23,4+$C146+'1. Anleitung'!$B$5-'(Energiepreise)'!$I$9,0)*Q$22/100)</f>
        <v>0</v>
      </c>
      <c r="R147" s="675"/>
      <c r="S147" s="677" t="n">
        <f aca="false">SUM(N147:Q147)</f>
        <v>0</v>
      </c>
      <c r="T147" s="675"/>
      <c r="U147" s="674" t="n">
        <f aca="false">IF(VLOOKUP(U$7,'(Energiepreise)'!$B$10:$C$23,2,0)&lt;&gt;"",VLOOKUP(U$7,'(Energiepreise)'!$B$10:$C$23,2,0)*U$22*(1+VLOOKUP(U$7,'(Energiepreise)'!$E$10:$BZ$23,3,0))^$C147/100,VLOOKUP(U$7,'(Energiepreise)'!$E$10:$BZ$23,4+$C146+'1. Anleitung'!$B$5-'(Energiepreise)'!$I$9,0)*U$22/100)</f>
        <v>0</v>
      </c>
      <c r="V147" s="674" t="n">
        <f aca="false">IF(VLOOKUP(V$7,'(Energiepreise)'!$B$10:$C$23,2,0)&lt;&gt;"",VLOOKUP(V$7,'(Energiepreise)'!$B$10:$C$23,2,0)*V$22*(1+VLOOKUP(V$7,'(Energiepreise)'!$E$10:$BZ$23,3,0))^$C147/100,VLOOKUP(V$7,'(Energiepreise)'!$E$10:$BZ$23,4+$C146+'1. Anleitung'!$B$5-'(Energiepreise)'!$I$9,0)*V$22/100)</f>
        <v>0</v>
      </c>
      <c r="W147" s="674" t="n">
        <f aca="false">IF(VLOOKUP(W$7,'(Energiepreise)'!$B$10:$C$23,2,0)&lt;&gt;"",VLOOKUP(W$7,'(Energiepreise)'!$B$10:$C$23,2,0)*W$22*(1+VLOOKUP(W$7,'(Energiepreise)'!$E$10:$BZ$23,3,0))^$C147/100,VLOOKUP(W$7,'(Energiepreise)'!$E$10:$BZ$23,4+$C146+'1. Anleitung'!$B$5-'(Energiepreise)'!$I$9,0)*W$22/100)</f>
        <v>0</v>
      </c>
      <c r="X147" s="674" t="n">
        <f aca="false">IF(VLOOKUP(X$7,'(Energiepreise)'!$B$10:$C$23,2,0)&lt;&gt;"",VLOOKUP(X$7,'(Energiepreise)'!$B$10:$C$23,2,0)*X$22*(1+VLOOKUP(X$7,'(Energiepreise)'!$E$10:$BZ$23,3,0))^$C147/100,VLOOKUP(X$7,'(Energiepreise)'!$E$10:$BZ$23,4+$C146+'1. Anleitung'!$B$5-'(Energiepreise)'!$I$9,0)*X$22/100)</f>
        <v>0</v>
      </c>
      <c r="Y147" s="674" t="n">
        <f aca="false">IF(VLOOKUP(Y$7,'(Energiepreise)'!$B$10:$C$23,2,0)&lt;&gt;"",VLOOKUP(Y$7,'(Energiepreise)'!$B$10:$C$23,2,0)*Y$22*(1+VLOOKUP(Y$7,'(Energiepreise)'!$E$10:$BZ$23,3,0))^$C147/100,VLOOKUP(Y$7,'(Energiepreise)'!$E$10:$BZ$23,4+$C146+'1. Anleitung'!$B$5-'(Energiepreise)'!$I$9,0)*Y$22/100)</f>
        <v>0</v>
      </c>
      <c r="Z147" s="674" t="n">
        <f aca="false">IF(VLOOKUP(Z$7,'(Energiepreise)'!$B$10:$C$23,2,0)&lt;&gt;"",VLOOKUP(Z$7,'(Energiepreise)'!$B$10:$C$23,2,0)*Z$22*(1+VLOOKUP(Z$7,'(Energiepreise)'!$E$10:$BZ$23,3,0))^$C147/100,VLOOKUP(Z$7,'(Energiepreise)'!$E$10:$BZ$23,4+$C146+'1. Anleitung'!$B$5-'(Energiepreise)'!$I$9,0)*Z$22/100)</f>
        <v>0</v>
      </c>
      <c r="AA147" s="674" t="n">
        <f aca="false">IF(VLOOKUP(AA$7,'(Energiepreise)'!$B$10:$C$23,2,0)&lt;&gt;"",VLOOKUP(AA$7,'(Energiepreise)'!$B$10:$C$23,2,0)*AA$22*(1+VLOOKUP(AA$7,'(Energiepreise)'!$E$10:$BZ$23,3,0))^$C147/100,VLOOKUP(AA$7,'(Energiepreise)'!$E$10:$BZ$23,4+$C146+'1. Anleitung'!$B$5-'(Energiepreise)'!$I$9,0)*AA$22/100)</f>
        <v>0</v>
      </c>
      <c r="AB147" s="674" t="n">
        <f aca="false">IF(VLOOKUP(AB$7,'(Energiepreise)'!$B$10:$C$23,2,0)&lt;&gt;"",VLOOKUP(AB$7,'(Energiepreise)'!$B$10:$C$23,2,0)*AB$22*(1+VLOOKUP(AB$7,'(Energiepreise)'!$E$10:$BZ$23,3,0))^$C147/100,VLOOKUP(AB$7,'(Energiepreise)'!$E$10:$BZ$23,4+$C146+'1. Anleitung'!$B$5-'(Energiepreise)'!$I$9,0)*AB$22/100)</f>
        <v>0</v>
      </c>
      <c r="AC147" s="674" t="n">
        <f aca="false">IF(VLOOKUP(AC$7,'(Energiepreise)'!$B$10:$C$23,2,0)&lt;&gt;"",VLOOKUP(AC$7,'(Energiepreise)'!$B$10:$C$23,2,0)*AC$22*(1+VLOOKUP(AC$7,'(Energiepreise)'!$E$10:$BZ$23,3,0))^$C147/100,VLOOKUP(AC$7,'(Energiepreise)'!$E$10:$BZ$23,4+$C146+'1. Anleitung'!$B$5-'(Energiepreise)'!$I$9,0)*AC$22/100)</f>
        <v>0</v>
      </c>
      <c r="AD147" s="674" t="n">
        <f aca="false">IF(VLOOKUP(AD$7,'(Energiepreise)'!$B$10:$C$23,2,0)&lt;&gt;"",VLOOKUP(AD$7,'(Energiepreise)'!$B$10:$C$23,2,0)*AD$22*(1+VLOOKUP(AD$7,'(Energiepreise)'!$E$10:$BZ$23,3,0))^$C147/100,VLOOKUP(AD$7,'(Energiepreise)'!$E$10:$BZ$23,4+$C146+'1. Anleitung'!$B$5-'(Energiepreise)'!$I$9,0)*AD$22/100)</f>
        <v>0</v>
      </c>
      <c r="AE147" s="674" t="n">
        <f aca="false">IF(VLOOKUP(AE$7,'(Energiepreise)'!$B$10:$C$23,2,0)&lt;&gt;"",VLOOKUP(AE$7,'(Energiepreise)'!$B$10:$C$23,2,0)*AE$22*(1+VLOOKUP(AE$7,'(Energiepreise)'!$E$10:$BZ$23,3,0))^$C147/100,VLOOKUP(AE$7,'(Energiepreise)'!$E$10:$BZ$23,4+$C146+'1. Anleitung'!$B$5-'(Energiepreise)'!$I$9,0)*AE$22/100)</f>
        <v>0</v>
      </c>
      <c r="AF147" s="674" t="n">
        <f aca="false">IF(VLOOKUP(AF$7,'(Energiepreise)'!$B$10:$C$23,2,0)&lt;&gt;"",VLOOKUP(AF$7,'(Energiepreise)'!$B$10:$C$23,2,0)*AF$22*(1+VLOOKUP(AF$7,'(Energiepreise)'!$E$10:$BZ$23,3,0))^$C147/100,VLOOKUP(AF$7,'(Energiepreise)'!$E$10:$BZ$23,4+$C146+'1. Anleitung'!$B$5-'(Energiepreise)'!$I$9,0)*AF$22/100)</f>
        <v>0</v>
      </c>
      <c r="AG147" s="674" t="n">
        <f aca="false">IF(VLOOKUP(AG$7,'(Energiepreise)'!$B$10:$C$23,2,0)&lt;&gt;"",VLOOKUP(AG$7,'(Energiepreise)'!$B$10:$C$23,2,0)*AG$22*(1+VLOOKUP(AG$7,'(Energiepreise)'!$E$10:$BZ$23,3,0))^$C147/100,VLOOKUP(AG$7,'(Energiepreise)'!$E$10:$BZ$23,4+$C146+'1. Anleitung'!$B$5-'(Energiepreise)'!$I$9,0)*AG$22/100)</f>
        <v>0</v>
      </c>
      <c r="AH147" s="674" t="n">
        <f aca="false">IF(VLOOKUP(AH$7,'(Energiepreise)'!$B$10:$C$23,2,0)&lt;&gt;"",VLOOKUP(AH$7,'(Energiepreise)'!$B$10:$C$23,2,0)*AH$22*(1+VLOOKUP(AH$7,'(Energiepreise)'!$E$10:$BZ$23,3,0))^$C147/100,VLOOKUP(AH$7,'(Energiepreise)'!$E$10:$BZ$23,4+$C146+'1. Anleitung'!$B$5-'(Energiepreise)'!$I$9,0)*AH$22/100)</f>
        <v>0</v>
      </c>
      <c r="AI147" s="674" t="n">
        <f aca="false">IF(VLOOKUP(AI$7,'(Energiepreise)'!$B$10:$C$23,2,0)&lt;&gt;"",VLOOKUP(AI$7,'(Energiepreise)'!$B$10:$C$23,2,0)*AI$22*(1+VLOOKUP(AI$7,'(Energiepreise)'!$E$10:$BZ$23,3,0))^$C147/100,VLOOKUP(AI$7,'(Energiepreise)'!$E$10:$BZ$23,4+$C146+'1. Anleitung'!$B$5-'(Energiepreise)'!$I$9,0)*AI$22/100)</f>
        <v>0</v>
      </c>
      <c r="AJ147" s="674" t="n">
        <f aca="false">IF(VLOOKUP(AJ$7,'(Energiepreise)'!$B$10:$C$23,2,0)&lt;&gt;"",VLOOKUP(AJ$7,'(Energiepreise)'!$B$10:$C$23,2,0)*AJ$22*(1+VLOOKUP(AJ$7,'(Energiepreise)'!$E$10:$BZ$23,3,0))^$C147/100,VLOOKUP(AJ$7,'(Energiepreise)'!$E$10:$BZ$23,4+$C146+'1. Anleitung'!$B$5-'(Energiepreise)'!$I$9,0)*AJ$22/100)</f>
        <v>0</v>
      </c>
      <c r="AK147" s="674" t="n">
        <f aca="false">IF(VLOOKUP(AK$7,'(Energiepreise)'!$B$10:$C$23,2,0)&lt;&gt;"",VLOOKUP(AK$7,'(Energiepreise)'!$B$10:$C$23,2,0)*AK$22*(1+VLOOKUP(AK$7,'(Energiepreise)'!$E$10:$BZ$23,3,0))^$C147/100,VLOOKUP(AK$7,'(Energiepreise)'!$E$10:$BZ$23,4+$C146+'1. Anleitung'!$B$5-'(Energiepreise)'!$I$9,0)*AK$22/100)</f>
        <v>0</v>
      </c>
      <c r="AL147" s="674" t="e">
        <f aca="false">IF(VLOOKUP(AL$7,'(Energiepreise)'!$B$10:$C$23,2,0)&lt;&gt;"",VLOOKUP(AL$7,'(Energiepreise)'!$B$10:$C$23,2,0)*AL$22*(1+VLOOKUP(AL$7,'(Energiepreise)'!$E$10:$BZ$23,3,0))^$C147/100,VLOOKUP(AL$7,'(Energiepreise)'!$E$10:$BZ$23,4+$C146+'1. Anleitung'!$B$5-'(Energiepreise)'!$I$9,0)*AL$22/100)</f>
        <v>#N/A</v>
      </c>
      <c r="AM147" s="674" t="e">
        <f aca="false">IF(VLOOKUP(AM$7,'(Energiepreise)'!$B$10:$C$23,2,0)&lt;&gt;"",VLOOKUP(AM$7,'(Energiepreise)'!$B$10:$C$23,2,0)*AM$22*(1+VLOOKUP(AM$7,'(Energiepreise)'!$E$10:$BZ$23,3,0))^$C147/100,VLOOKUP(AM$7,'(Energiepreise)'!$E$10:$BZ$23,4+$C146+'1. Anleitung'!$B$5-'(Energiepreise)'!$I$9,0)*AM$22/100)</f>
        <v>#N/A</v>
      </c>
      <c r="AN147" s="674" t="e">
        <f aca="false">IF(VLOOKUP(AN$7,'(Energiepreise)'!$B$10:$C$23,2,0)&lt;&gt;"",VLOOKUP(AN$7,'(Energiepreise)'!$B$10:$C$23,2,0)*AN$22*(1+VLOOKUP(AN$7,'(Energiepreise)'!$E$10:$BZ$23,3,0))^$C147/100,VLOOKUP(AN$7,'(Energiepreise)'!$E$10:$BZ$23,4+$C146+'1. Anleitung'!$B$5-'(Energiepreise)'!$I$9,0)*AN$22/100)</f>
        <v>#N/A</v>
      </c>
      <c r="ALP147" s="669"/>
      <c r="ALQ147" s="669"/>
      <c r="ALR147" s="669"/>
      <c r="ALS147" s="669"/>
    </row>
    <row r="148" s="569" customFormat="true" ht="17.25" hidden="false" customHeight="false" outlineLevel="0" collapsed="false">
      <c r="A148" s="660"/>
      <c r="B148" s="670"/>
      <c r="C148" s="671" t="n">
        <v>14</v>
      </c>
      <c r="D148" s="673"/>
      <c r="E148" s="667"/>
      <c r="F148" s="674" t="n">
        <f aca="false">IF(VLOOKUP(F$7,'(Energiepreise)'!$B$10:$C$23,2,0)&lt;&gt;"",VLOOKUP(F$7,'(Energiepreise)'!$B$10:$C$23,2,0)*F$22*(1+VLOOKUP(F$7,'(Energiepreise)'!$E$10:$BZ$23,3,0))^$C148/100,VLOOKUP(F$7,'(Energiepreise)'!$E$10:$BZ$23,4+$C147+'1. Anleitung'!$B$5-'(Energiepreise)'!$I$9,0)*F$22/100)</f>
        <v>0</v>
      </c>
      <c r="G148" s="674" t="n">
        <f aca="false">IF(VLOOKUP(G$7,'(Energiepreise)'!$B$10:$C$23,2,0)&lt;&gt;"",VLOOKUP(G$7,'(Energiepreise)'!$B$10:$C$23,2,0)*G$22*(1+VLOOKUP(G$7,'(Energiepreise)'!$E$10:$BZ$23,3,0))^$C148/100,VLOOKUP(G$7,'(Energiepreise)'!$E$10:$BZ$23,4+$C147+'1. Anleitung'!$B$5-'(Energiepreise)'!$I$9,0)*G$22/100)</f>
        <v>0</v>
      </c>
      <c r="H148" s="674" t="n">
        <f aca="false">IF(VLOOKUP(H$7,'(Energiepreise)'!$B$10:$C$23,2,0)&lt;&gt;"",VLOOKUP(H$7,'(Energiepreise)'!$B$10:$C$23,2,0)*H$22*(1+VLOOKUP(H$7,'(Energiepreise)'!$E$10:$BZ$23,3,0))^$C148/100,VLOOKUP(H$7,'(Energiepreise)'!$E$10:$BZ$23,4+$C147+'1. Anleitung'!$B$5-'(Energiepreise)'!$I$9,0)*H$22/100)</f>
        <v>0</v>
      </c>
      <c r="I148" s="674" t="n">
        <f aca="false">IF(VLOOKUP(I$7,'(Energiepreise)'!$B$10:$C$23,2,0)&lt;&gt;"",VLOOKUP(I$7,'(Energiepreise)'!$B$10:$C$23,2,0)*I$22*(1+VLOOKUP(I$7,'(Energiepreise)'!$E$10:$BZ$23,3,0))^$C148/100,VLOOKUP(I$7,'(Energiepreise)'!$E$10:$BZ$23,4+$C147+'1. Anleitung'!$B$5-'(Energiepreise)'!$I$9,0)*I$22/100)</f>
        <v>0</v>
      </c>
      <c r="J148" s="675"/>
      <c r="K148" s="676" t="n">
        <f aca="false">SUM(F148:I148)</f>
        <v>0</v>
      </c>
      <c r="L148" s="675"/>
      <c r="M148" s="675"/>
      <c r="N148" s="674" t="n">
        <f aca="false">IF(VLOOKUP(N$7,'(Energiepreise)'!$B$10:$C$23,2,0)&lt;&gt;"",VLOOKUP(N$7,'(Energiepreise)'!$B$10:$C$23,2,0)*N$22*(1+VLOOKUP(N$7,'(Energiepreise)'!$E$10:$BZ$23,3,0))^$C148/100,VLOOKUP(N$7,'(Energiepreise)'!$E$10:$BZ$23,4+$C147+'1. Anleitung'!$B$5-'(Energiepreise)'!$I$9,0)*N$22/100)</f>
        <v>0</v>
      </c>
      <c r="O148" s="674" t="n">
        <f aca="false">IF(VLOOKUP(O$7,'(Energiepreise)'!$B$10:$C$23,2,0)&lt;&gt;"",VLOOKUP(O$7,'(Energiepreise)'!$B$10:$C$23,2,0)*O$22*(1+VLOOKUP(O$7,'(Energiepreise)'!$E$10:$BZ$23,3,0))^$C148/100,VLOOKUP(O$7,'(Energiepreise)'!$E$10:$BZ$23,4+$C147+'1. Anleitung'!$B$5-'(Energiepreise)'!$I$9,0)*O$22/100)</f>
        <v>0</v>
      </c>
      <c r="P148" s="674" t="n">
        <f aca="false">IF(VLOOKUP(P$7,'(Energiepreise)'!$B$10:$C$23,2,0)&lt;&gt;"",VLOOKUP(P$7,'(Energiepreise)'!$B$10:$C$23,2,0)*P$22*(1+VLOOKUP(P$7,'(Energiepreise)'!$E$10:$BZ$23,3,0))^$C148/100,VLOOKUP(P$7,'(Energiepreise)'!$E$10:$BZ$23,4+$C147+'1. Anleitung'!$B$5-'(Energiepreise)'!$I$9,0)*P$22/100)</f>
        <v>0</v>
      </c>
      <c r="Q148" s="674" t="n">
        <f aca="false">IF(VLOOKUP(Q$7,'(Energiepreise)'!$B$10:$C$23,2,0)&lt;&gt;"",VLOOKUP(Q$7,'(Energiepreise)'!$B$10:$C$23,2,0)*Q$22*(1+VLOOKUP(Q$7,'(Energiepreise)'!$E$10:$BZ$23,3,0))^$C148/100,VLOOKUP(Q$7,'(Energiepreise)'!$E$10:$BZ$23,4+$C147+'1. Anleitung'!$B$5-'(Energiepreise)'!$I$9,0)*Q$22/100)</f>
        <v>0</v>
      </c>
      <c r="R148" s="675"/>
      <c r="S148" s="677" t="n">
        <f aca="false">SUM(N148:Q148)</f>
        <v>0</v>
      </c>
      <c r="T148" s="675"/>
      <c r="U148" s="674" t="n">
        <f aca="false">IF(VLOOKUP(U$7,'(Energiepreise)'!$B$10:$C$23,2,0)&lt;&gt;"",VLOOKUP(U$7,'(Energiepreise)'!$B$10:$C$23,2,0)*U$22*(1+VLOOKUP(U$7,'(Energiepreise)'!$E$10:$BZ$23,3,0))^$C148/100,VLOOKUP(U$7,'(Energiepreise)'!$E$10:$BZ$23,4+$C147+'1. Anleitung'!$B$5-'(Energiepreise)'!$I$9,0)*U$22/100)</f>
        <v>0</v>
      </c>
      <c r="V148" s="674" t="n">
        <f aca="false">IF(VLOOKUP(V$7,'(Energiepreise)'!$B$10:$C$23,2,0)&lt;&gt;"",VLOOKUP(V$7,'(Energiepreise)'!$B$10:$C$23,2,0)*V$22*(1+VLOOKUP(V$7,'(Energiepreise)'!$E$10:$BZ$23,3,0))^$C148/100,VLOOKUP(V$7,'(Energiepreise)'!$E$10:$BZ$23,4+$C147+'1. Anleitung'!$B$5-'(Energiepreise)'!$I$9,0)*V$22/100)</f>
        <v>0</v>
      </c>
      <c r="W148" s="674" t="n">
        <f aca="false">IF(VLOOKUP(W$7,'(Energiepreise)'!$B$10:$C$23,2,0)&lt;&gt;"",VLOOKUP(W$7,'(Energiepreise)'!$B$10:$C$23,2,0)*W$22*(1+VLOOKUP(W$7,'(Energiepreise)'!$E$10:$BZ$23,3,0))^$C148/100,VLOOKUP(W$7,'(Energiepreise)'!$E$10:$BZ$23,4+$C147+'1. Anleitung'!$B$5-'(Energiepreise)'!$I$9,0)*W$22/100)</f>
        <v>0</v>
      </c>
      <c r="X148" s="674" t="n">
        <f aca="false">IF(VLOOKUP(X$7,'(Energiepreise)'!$B$10:$C$23,2,0)&lt;&gt;"",VLOOKUP(X$7,'(Energiepreise)'!$B$10:$C$23,2,0)*X$22*(1+VLOOKUP(X$7,'(Energiepreise)'!$E$10:$BZ$23,3,0))^$C148/100,VLOOKUP(X$7,'(Energiepreise)'!$E$10:$BZ$23,4+$C147+'1. Anleitung'!$B$5-'(Energiepreise)'!$I$9,0)*X$22/100)</f>
        <v>0</v>
      </c>
      <c r="Y148" s="674" t="n">
        <f aca="false">IF(VLOOKUP(Y$7,'(Energiepreise)'!$B$10:$C$23,2,0)&lt;&gt;"",VLOOKUP(Y$7,'(Energiepreise)'!$B$10:$C$23,2,0)*Y$22*(1+VLOOKUP(Y$7,'(Energiepreise)'!$E$10:$BZ$23,3,0))^$C148/100,VLOOKUP(Y$7,'(Energiepreise)'!$E$10:$BZ$23,4+$C147+'1. Anleitung'!$B$5-'(Energiepreise)'!$I$9,0)*Y$22/100)</f>
        <v>0</v>
      </c>
      <c r="Z148" s="674" t="n">
        <f aca="false">IF(VLOOKUP(Z$7,'(Energiepreise)'!$B$10:$C$23,2,0)&lt;&gt;"",VLOOKUP(Z$7,'(Energiepreise)'!$B$10:$C$23,2,0)*Z$22*(1+VLOOKUP(Z$7,'(Energiepreise)'!$E$10:$BZ$23,3,0))^$C148/100,VLOOKUP(Z$7,'(Energiepreise)'!$E$10:$BZ$23,4+$C147+'1. Anleitung'!$B$5-'(Energiepreise)'!$I$9,0)*Z$22/100)</f>
        <v>0</v>
      </c>
      <c r="AA148" s="674" t="n">
        <f aca="false">IF(VLOOKUP(AA$7,'(Energiepreise)'!$B$10:$C$23,2,0)&lt;&gt;"",VLOOKUP(AA$7,'(Energiepreise)'!$B$10:$C$23,2,0)*AA$22*(1+VLOOKUP(AA$7,'(Energiepreise)'!$E$10:$BZ$23,3,0))^$C148/100,VLOOKUP(AA$7,'(Energiepreise)'!$E$10:$BZ$23,4+$C147+'1. Anleitung'!$B$5-'(Energiepreise)'!$I$9,0)*AA$22/100)</f>
        <v>0</v>
      </c>
      <c r="AB148" s="674" t="n">
        <f aca="false">IF(VLOOKUP(AB$7,'(Energiepreise)'!$B$10:$C$23,2,0)&lt;&gt;"",VLOOKUP(AB$7,'(Energiepreise)'!$B$10:$C$23,2,0)*AB$22*(1+VLOOKUP(AB$7,'(Energiepreise)'!$E$10:$BZ$23,3,0))^$C148/100,VLOOKUP(AB$7,'(Energiepreise)'!$E$10:$BZ$23,4+$C147+'1. Anleitung'!$B$5-'(Energiepreise)'!$I$9,0)*AB$22/100)</f>
        <v>0</v>
      </c>
      <c r="AC148" s="674" t="n">
        <f aca="false">IF(VLOOKUP(AC$7,'(Energiepreise)'!$B$10:$C$23,2,0)&lt;&gt;"",VLOOKUP(AC$7,'(Energiepreise)'!$B$10:$C$23,2,0)*AC$22*(1+VLOOKUP(AC$7,'(Energiepreise)'!$E$10:$BZ$23,3,0))^$C148/100,VLOOKUP(AC$7,'(Energiepreise)'!$E$10:$BZ$23,4+$C147+'1. Anleitung'!$B$5-'(Energiepreise)'!$I$9,0)*AC$22/100)</f>
        <v>0</v>
      </c>
      <c r="AD148" s="674" t="n">
        <f aca="false">IF(VLOOKUP(AD$7,'(Energiepreise)'!$B$10:$C$23,2,0)&lt;&gt;"",VLOOKUP(AD$7,'(Energiepreise)'!$B$10:$C$23,2,0)*AD$22*(1+VLOOKUP(AD$7,'(Energiepreise)'!$E$10:$BZ$23,3,0))^$C148/100,VLOOKUP(AD$7,'(Energiepreise)'!$E$10:$BZ$23,4+$C147+'1. Anleitung'!$B$5-'(Energiepreise)'!$I$9,0)*AD$22/100)</f>
        <v>0</v>
      </c>
      <c r="AE148" s="674" t="n">
        <f aca="false">IF(VLOOKUP(AE$7,'(Energiepreise)'!$B$10:$C$23,2,0)&lt;&gt;"",VLOOKUP(AE$7,'(Energiepreise)'!$B$10:$C$23,2,0)*AE$22*(1+VLOOKUP(AE$7,'(Energiepreise)'!$E$10:$BZ$23,3,0))^$C148/100,VLOOKUP(AE$7,'(Energiepreise)'!$E$10:$BZ$23,4+$C147+'1. Anleitung'!$B$5-'(Energiepreise)'!$I$9,0)*AE$22/100)</f>
        <v>0</v>
      </c>
      <c r="AF148" s="674" t="n">
        <f aca="false">IF(VLOOKUP(AF$7,'(Energiepreise)'!$B$10:$C$23,2,0)&lt;&gt;"",VLOOKUP(AF$7,'(Energiepreise)'!$B$10:$C$23,2,0)*AF$22*(1+VLOOKUP(AF$7,'(Energiepreise)'!$E$10:$BZ$23,3,0))^$C148/100,VLOOKUP(AF$7,'(Energiepreise)'!$E$10:$BZ$23,4+$C147+'1. Anleitung'!$B$5-'(Energiepreise)'!$I$9,0)*AF$22/100)</f>
        <v>0</v>
      </c>
      <c r="AG148" s="674" t="n">
        <f aca="false">IF(VLOOKUP(AG$7,'(Energiepreise)'!$B$10:$C$23,2,0)&lt;&gt;"",VLOOKUP(AG$7,'(Energiepreise)'!$B$10:$C$23,2,0)*AG$22*(1+VLOOKUP(AG$7,'(Energiepreise)'!$E$10:$BZ$23,3,0))^$C148/100,VLOOKUP(AG$7,'(Energiepreise)'!$E$10:$BZ$23,4+$C147+'1. Anleitung'!$B$5-'(Energiepreise)'!$I$9,0)*AG$22/100)</f>
        <v>0</v>
      </c>
      <c r="AH148" s="674" t="n">
        <f aca="false">IF(VLOOKUP(AH$7,'(Energiepreise)'!$B$10:$C$23,2,0)&lt;&gt;"",VLOOKUP(AH$7,'(Energiepreise)'!$B$10:$C$23,2,0)*AH$22*(1+VLOOKUP(AH$7,'(Energiepreise)'!$E$10:$BZ$23,3,0))^$C148/100,VLOOKUP(AH$7,'(Energiepreise)'!$E$10:$BZ$23,4+$C147+'1. Anleitung'!$B$5-'(Energiepreise)'!$I$9,0)*AH$22/100)</f>
        <v>0</v>
      </c>
      <c r="AI148" s="674" t="n">
        <f aca="false">IF(VLOOKUP(AI$7,'(Energiepreise)'!$B$10:$C$23,2,0)&lt;&gt;"",VLOOKUP(AI$7,'(Energiepreise)'!$B$10:$C$23,2,0)*AI$22*(1+VLOOKUP(AI$7,'(Energiepreise)'!$E$10:$BZ$23,3,0))^$C148/100,VLOOKUP(AI$7,'(Energiepreise)'!$E$10:$BZ$23,4+$C147+'1. Anleitung'!$B$5-'(Energiepreise)'!$I$9,0)*AI$22/100)</f>
        <v>0</v>
      </c>
      <c r="AJ148" s="674" t="n">
        <f aca="false">IF(VLOOKUP(AJ$7,'(Energiepreise)'!$B$10:$C$23,2,0)&lt;&gt;"",VLOOKUP(AJ$7,'(Energiepreise)'!$B$10:$C$23,2,0)*AJ$22*(1+VLOOKUP(AJ$7,'(Energiepreise)'!$E$10:$BZ$23,3,0))^$C148/100,VLOOKUP(AJ$7,'(Energiepreise)'!$E$10:$BZ$23,4+$C147+'1. Anleitung'!$B$5-'(Energiepreise)'!$I$9,0)*AJ$22/100)</f>
        <v>0</v>
      </c>
      <c r="AK148" s="674" t="n">
        <f aca="false">IF(VLOOKUP(AK$7,'(Energiepreise)'!$B$10:$C$23,2,0)&lt;&gt;"",VLOOKUP(AK$7,'(Energiepreise)'!$B$10:$C$23,2,0)*AK$22*(1+VLOOKUP(AK$7,'(Energiepreise)'!$E$10:$BZ$23,3,0))^$C148/100,VLOOKUP(AK$7,'(Energiepreise)'!$E$10:$BZ$23,4+$C147+'1. Anleitung'!$B$5-'(Energiepreise)'!$I$9,0)*AK$22/100)</f>
        <v>0</v>
      </c>
      <c r="AL148" s="674" t="e">
        <f aca="false">IF(VLOOKUP(AL$7,'(Energiepreise)'!$B$10:$C$23,2,0)&lt;&gt;"",VLOOKUP(AL$7,'(Energiepreise)'!$B$10:$C$23,2,0)*AL$22*(1+VLOOKUP(AL$7,'(Energiepreise)'!$E$10:$BZ$23,3,0))^$C148/100,VLOOKUP(AL$7,'(Energiepreise)'!$E$10:$BZ$23,4+$C147+'1. Anleitung'!$B$5-'(Energiepreise)'!$I$9,0)*AL$22/100)</f>
        <v>#N/A</v>
      </c>
      <c r="AM148" s="674" t="e">
        <f aca="false">IF(VLOOKUP(AM$7,'(Energiepreise)'!$B$10:$C$23,2,0)&lt;&gt;"",VLOOKUP(AM$7,'(Energiepreise)'!$B$10:$C$23,2,0)*AM$22*(1+VLOOKUP(AM$7,'(Energiepreise)'!$E$10:$BZ$23,3,0))^$C148/100,VLOOKUP(AM$7,'(Energiepreise)'!$E$10:$BZ$23,4+$C147+'1. Anleitung'!$B$5-'(Energiepreise)'!$I$9,0)*AM$22/100)</f>
        <v>#N/A</v>
      </c>
      <c r="AN148" s="674" t="e">
        <f aca="false">IF(VLOOKUP(AN$7,'(Energiepreise)'!$B$10:$C$23,2,0)&lt;&gt;"",VLOOKUP(AN$7,'(Energiepreise)'!$B$10:$C$23,2,0)*AN$22*(1+VLOOKUP(AN$7,'(Energiepreise)'!$E$10:$BZ$23,3,0))^$C148/100,VLOOKUP(AN$7,'(Energiepreise)'!$E$10:$BZ$23,4+$C147+'1. Anleitung'!$B$5-'(Energiepreise)'!$I$9,0)*AN$22/100)</f>
        <v>#N/A</v>
      </c>
      <c r="ALP148" s="669"/>
      <c r="ALQ148" s="669"/>
      <c r="ALR148" s="669"/>
      <c r="ALS148" s="669"/>
    </row>
    <row r="149" s="569" customFormat="true" ht="17.25" hidden="false" customHeight="false" outlineLevel="0" collapsed="false">
      <c r="A149" s="660"/>
      <c r="B149" s="670"/>
      <c r="C149" s="671" t="n">
        <v>15</v>
      </c>
      <c r="D149" s="673"/>
      <c r="E149" s="667"/>
      <c r="F149" s="674" t="n">
        <f aca="false">IF(VLOOKUP(F$7,'(Energiepreise)'!$B$10:$C$23,2,0)&lt;&gt;"",VLOOKUP(F$7,'(Energiepreise)'!$B$10:$C$23,2,0)*F$22*(1+VLOOKUP(F$7,'(Energiepreise)'!$E$10:$BZ$23,3,0))^$C149/100,VLOOKUP(F$7,'(Energiepreise)'!$E$10:$BZ$23,4+$C148+'1. Anleitung'!$B$5-'(Energiepreise)'!$I$9,0)*F$22/100)</f>
        <v>0</v>
      </c>
      <c r="G149" s="674" t="n">
        <f aca="false">IF(VLOOKUP(G$7,'(Energiepreise)'!$B$10:$C$23,2,0)&lt;&gt;"",VLOOKUP(G$7,'(Energiepreise)'!$B$10:$C$23,2,0)*G$22*(1+VLOOKUP(G$7,'(Energiepreise)'!$E$10:$BZ$23,3,0))^$C149/100,VLOOKUP(G$7,'(Energiepreise)'!$E$10:$BZ$23,4+$C148+'1. Anleitung'!$B$5-'(Energiepreise)'!$I$9,0)*G$22/100)</f>
        <v>0</v>
      </c>
      <c r="H149" s="674" t="n">
        <f aca="false">IF(VLOOKUP(H$7,'(Energiepreise)'!$B$10:$C$23,2,0)&lt;&gt;"",VLOOKUP(H$7,'(Energiepreise)'!$B$10:$C$23,2,0)*H$22*(1+VLOOKUP(H$7,'(Energiepreise)'!$E$10:$BZ$23,3,0))^$C149/100,VLOOKUP(H$7,'(Energiepreise)'!$E$10:$BZ$23,4+$C148+'1. Anleitung'!$B$5-'(Energiepreise)'!$I$9,0)*H$22/100)</f>
        <v>0</v>
      </c>
      <c r="I149" s="674" t="n">
        <f aca="false">IF(VLOOKUP(I$7,'(Energiepreise)'!$B$10:$C$23,2,0)&lt;&gt;"",VLOOKUP(I$7,'(Energiepreise)'!$B$10:$C$23,2,0)*I$22*(1+VLOOKUP(I$7,'(Energiepreise)'!$E$10:$BZ$23,3,0))^$C149/100,VLOOKUP(I$7,'(Energiepreise)'!$E$10:$BZ$23,4+$C148+'1. Anleitung'!$B$5-'(Energiepreise)'!$I$9,0)*I$22/100)</f>
        <v>0</v>
      </c>
      <c r="J149" s="675"/>
      <c r="K149" s="676" t="n">
        <f aca="false">SUM(F149:I149)</f>
        <v>0</v>
      </c>
      <c r="L149" s="675"/>
      <c r="M149" s="675"/>
      <c r="N149" s="674" t="n">
        <f aca="false">IF(VLOOKUP(N$7,'(Energiepreise)'!$B$10:$C$23,2,0)&lt;&gt;"",VLOOKUP(N$7,'(Energiepreise)'!$B$10:$C$23,2,0)*N$22*(1+VLOOKUP(N$7,'(Energiepreise)'!$E$10:$BZ$23,3,0))^$C149/100,VLOOKUP(N$7,'(Energiepreise)'!$E$10:$BZ$23,4+$C148+'1. Anleitung'!$B$5-'(Energiepreise)'!$I$9,0)*N$22/100)</f>
        <v>0</v>
      </c>
      <c r="O149" s="674" t="n">
        <f aca="false">IF(VLOOKUP(O$7,'(Energiepreise)'!$B$10:$C$23,2,0)&lt;&gt;"",VLOOKUP(O$7,'(Energiepreise)'!$B$10:$C$23,2,0)*O$22*(1+VLOOKUP(O$7,'(Energiepreise)'!$E$10:$BZ$23,3,0))^$C149/100,VLOOKUP(O$7,'(Energiepreise)'!$E$10:$BZ$23,4+$C148+'1. Anleitung'!$B$5-'(Energiepreise)'!$I$9,0)*O$22/100)</f>
        <v>0</v>
      </c>
      <c r="P149" s="674" t="n">
        <f aca="false">IF(VLOOKUP(P$7,'(Energiepreise)'!$B$10:$C$23,2,0)&lt;&gt;"",VLOOKUP(P$7,'(Energiepreise)'!$B$10:$C$23,2,0)*P$22*(1+VLOOKUP(P$7,'(Energiepreise)'!$E$10:$BZ$23,3,0))^$C149/100,VLOOKUP(P$7,'(Energiepreise)'!$E$10:$BZ$23,4+$C148+'1. Anleitung'!$B$5-'(Energiepreise)'!$I$9,0)*P$22/100)</f>
        <v>0</v>
      </c>
      <c r="Q149" s="674" t="n">
        <f aca="false">IF(VLOOKUP(Q$7,'(Energiepreise)'!$B$10:$C$23,2,0)&lt;&gt;"",VLOOKUP(Q$7,'(Energiepreise)'!$B$10:$C$23,2,0)*Q$22*(1+VLOOKUP(Q$7,'(Energiepreise)'!$E$10:$BZ$23,3,0))^$C149/100,VLOOKUP(Q$7,'(Energiepreise)'!$E$10:$BZ$23,4+$C148+'1. Anleitung'!$B$5-'(Energiepreise)'!$I$9,0)*Q$22/100)</f>
        <v>0</v>
      </c>
      <c r="R149" s="675"/>
      <c r="S149" s="677" t="n">
        <f aca="false">SUM(N149:Q149)</f>
        <v>0</v>
      </c>
      <c r="T149" s="675"/>
      <c r="U149" s="674" t="n">
        <f aca="false">IF(VLOOKUP(U$7,'(Energiepreise)'!$B$10:$C$23,2,0)&lt;&gt;"",VLOOKUP(U$7,'(Energiepreise)'!$B$10:$C$23,2,0)*U$22*(1+VLOOKUP(U$7,'(Energiepreise)'!$E$10:$BZ$23,3,0))^$C149/100,VLOOKUP(U$7,'(Energiepreise)'!$E$10:$BZ$23,4+$C148+'1. Anleitung'!$B$5-'(Energiepreise)'!$I$9,0)*U$22/100)</f>
        <v>0</v>
      </c>
      <c r="V149" s="674" t="n">
        <f aca="false">IF(VLOOKUP(V$7,'(Energiepreise)'!$B$10:$C$23,2,0)&lt;&gt;"",VLOOKUP(V$7,'(Energiepreise)'!$B$10:$C$23,2,0)*V$22*(1+VLOOKUP(V$7,'(Energiepreise)'!$E$10:$BZ$23,3,0))^$C149/100,VLOOKUP(V$7,'(Energiepreise)'!$E$10:$BZ$23,4+$C148+'1. Anleitung'!$B$5-'(Energiepreise)'!$I$9,0)*V$22/100)</f>
        <v>0</v>
      </c>
      <c r="W149" s="674" t="n">
        <f aca="false">IF(VLOOKUP(W$7,'(Energiepreise)'!$B$10:$C$23,2,0)&lt;&gt;"",VLOOKUP(W$7,'(Energiepreise)'!$B$10:$C$23,2,0)*W$22*(1+VLOOKUP(W$7,'(Energiepreise)'!$E$10:$BZ$23,3,0))^$C149/100,VLOOKUP(W$7,'(Energiepreise)'!$E$10:$BZ$23,4+$C148+'1. Anleitung'!$B$5-'(Energiepreise)'!$I$9,0)*W$22/100)</f>
        <v>0</v>
      </c>
      <c r="X149" s="674" t="n">
        <f aca="false">IF(VLOOKUP(X$7,'(Energiepreise)'!$B$10:$C$23,2,0)&lt;&gt;"",VLOOKUP(X$7,'(Energiepreise)'!$B$10:$C$23,2,0)*X$22*(1+VLOOKUP(X$7,'(Energiepreise)'!$E$10:$BZ$23,3,0))^$C149/100,VLOOKUP(X$7,'(Energiepreise)'!$E$10:$BZ$23,4+$C148+'1. Anleitung'!$B$5-'(Energiepreise)'!$I$9,0)*X$22/100)</f>
        <v>0</v>
      </c>
      <c r="Y149" s="674" t="n">
        <f aca="false">IF(VLOOKUP(Y$7,'(Energiepreise)'!$B$10:$C$23,2,0)&lt;&gt;"",VLOOKUP(Y$7,'(Energiepreise)'!$B$10:$C$23,2,0)*Y$22*(1+VLOOKUP(Y$7,'(Energiepreise)'!$E$10:$BZ$23,3,0))^$C149/100,VLOOKUP(Y$7,'(Energiepreise)'!$E$10:$BZ$23,4+$C148+'1. Anleitung'!$B$5-'(Energiepreise)'!$I$9,0)*Y$22/100)</f>
        <v>0</v>
      </c>
      <c r="Z149" s="674" t="n">
        <f aca="false">IF(VLOOKUP(Z$7,'(Energiepreise)'!$B$10:$C$23,2,0)&lt;&gt;"",VLOOKUP(Z$7,'(Energiepreise)'!$B$10:$C$23,2,0)*Z$22*(1+VLOOKUP(Z$7,'(Energiepreise)'!$E$10:$BZ$23,3,0))^$C149/100,VLOOKUP(Z$7,'(Energiepreise)'!$E$10:$BZ$23,4+$C148+'1. Anleitung'!$B$5-'(Energiepreise)'!$I$9,0)*Z$22/100)</f>
        <v>0</v>
      </c>
      <c r="AA149" s="674" t="n">
        <f aca="false">IF(VLOOKUP(AA$7,'(Energiepreise)'!$B$10:$C$23,2,0)&lt;&gt;"",VLOOKUP(AA$7,'(Energiepreise)'!$B$10:$C$23,2,0)*AA$22*(1+VLOOKUP(AA$7,'(Energiepreise)'!$E$10:$BZ$23,3,0))^$C149/100,VLOOKUP(AA$7,'(Energiepreise)'!$E$10:$BZ$23,4+$C148+'1. Anleitung'!$B$5-'(Energiepreise)'!$I$9,0)*AA$22/100)</f>
        <v>0</v>
      </c>
      <c r="AB149" s="674" t="n">
        <f aca="false">IF(VLOOKUP(AB$7,'(Energiepreise)'!$B$10:$C$23,2,0)&lt;&gt;"",VLOOKUP(AB$7,'(Energiepreise)'!$B$10:$C$23,2,0)*AB$22*(1+VLOOKUP(AB$7,'(Energiepreise)'!$E$10:$BZ$23,3,0))^$C149/100,VLOOKUP(AB$7,'(Energiepreise)'!$E$10:$BZ$23,4+$C148+'1. Anleitung'!$B$5-'(Energiepreise)'!$I$9,0)*AB$22/100)</f>
        <v>0</v>
      </c>
      <c r="AC149" s="674" t="n">
        <f aca="false">IF(VLOOKUP(AC$7,'(Energiepreise)'!$B$10:$C$23,2,0)&lt;&gt;"",VLOOKUP(AC$7,'(Energiepreise)'!$B$10:$C$23,2,0)*AC$22*(1+VLOOKUP(AC$7,'(Energiepreise)'!$E$10:$BZ$23,3,0))^$C149/100,VLOOKUP(AC$7,'(Energiepreise)'!$E$10:$BZ$23,4+$C148+'1. Anleitung'!$B$5-'(Energiepreise)'!$I$9,0)*AC$22/100)</f>
        <v>0</v>
      </c>
      <c r="AD149" s="674" t="n">
        <f aca="false">IF(VLOOKUP(AD$7,'(Energiepreise)'!$B$10:$C$23,2,0)&lt;&gt;"",VLOOKUP(AD$7,'(Energiepreise)'!$B$10:$C$23,2,0)*AD$22*(1+VLOOKUP(AD$7,'(Energiepreise)'!$E$10:$BZ$23,3,0))^$C149/100,VLOOKUP(AD$7,'(Energiepreise)'!$E$10:$BZ$23,4+$C148+'1. Anleitung'!$B$5-'(Energiepreise)'!$I$9,0)*AD$22/100)</f>
        <v>0</v>
      </c>
      <c r="AE149" s="674" t="n">
        <f aca="false">IF(VLOOKUP(AE$7,'(Energiepreise)'!$B$10:$C$23,2,0)&lt;&gt;"",VLOOKUP(AE$7,'(Energiepreise)'!$B$10:$C$23,2,0)*AE$22*(1+VLOOKUP(AE$7,'(Energiepreise)'!$E$10:$BZ$23,3,0))^$C149/100,VLOOKUP(AE$7,'(Energiepreise)'!$E$10:$BZ$23,4+$C148+'1. Anleitung'!$B$5-'(Energiepreise)'!$I$9,0)*AE$22/100)</f>
        <v>0</v>
      </c>
      <c r="AF149" s="674" t="n">
        <f aca="false">IF(VLOOKUP(AF$7,'(Energiepreise)'!$B$10:$C$23,2,0)&lt;&gt;"",VLOOKUP(AF$7,'(Energiepreise)'!$B$10:$C$23,2,0)*AF$22*(1+VLOOKUP(AF$7,'(Energiepreise)'!$E$10:$BZ$23,3,0))^$C149/100,VLOOKUP(AF$7,'(Energiepreise)'!$E$10:$BZ$23,4+$C148+'1. Anleitung'!$B$5-'(Energiepreise)'!$I$9,0)*AF$22/100)</f>
        <v>0</v>
      </c>
      <c r="AG149" s="674" t="n">
        <f aca="false">IF(VLOOKUP(AG$7,'(Energiepreise)'!$B$10:$C$23,2,0)&lt;&gt;"",VLOOKUP(AG$7,'(Energiepreise)'!$B$10:$C$23,2,0)*AG$22*(1+VLOOKUP(AG$7,'(Energiepreise)'!$E$10:$BZ$23,3,0))^$C149/100,VLOOKUP(AG$7,'(Energiepreise)'!$E$10:$BZ$23,4+$C148+'1. Anleitung'!$B$5-'(Energiepreise)'!$I$9,0)*AG$22/100)</f>
        <v>0</v>
      </c>
      <c r="AH149" s="674" t="n">
        <f aca="false">IF(VLOOKUP(AH$7,'(Energiepreise)'!$B$10:$C$23,2,0)&lt;&gt;"",VLOOKUP(AH$7,'(Energiepreise)'!$B$10:$C$23,2,0)*AH$22*(1+VLOOKUP(AH$7,'(Energiepreise)'!$E$10:$BZ$23,3,0))^$C149/100,VLOOKUP(AH$7,'(Energiepreise)'!$E$10:$BZ$23,4+$C148+'1. Anleitung'!$B$5-'(Energiepreise)'!$I$9,0)*AH$22/100)</f>
        <v>0</v>
      </c>
      <c r="AI149" s="674" t="n">
        <f aca="false">IF(VLOOKUP(AI$7,'(Energiepreise)'!$B$10:$C$23,2,0)&lt;&gt;"",VLOOKUP(AI$7,'(Energiepreise)'!$B$10:$C$23,2,0)*AI$22*(1+VLOOKUP(AI$7,'(Energiepreise)'!$E$10:$BZ$23,3,0))^$C149/100,VLOOKUP(AI$7,'(Energiepreise)'!$E$10:$BZ$23,4+$C148+'1. Anleitung'!$B$5-'(Energiepreise)'!$I$9,0)*AI$22/100)</f>
        <v>0</v>
      </c>
      <c r="AJ149" s="674" t="n">
        <f aca="false">IF(VLOOKUP(AJ$7,'(Energiepreise)'!$B$10:$C$23,2,0)&lt;&gt;"",VLOOKUP(AJ$7,'(Energiepreise)'!$B$10:$C$23,2,0)*AJ$22*(1+VLOOKUP(AJ$7,'(Energiepreise)'!$E$10:$BZ$23,3,0))^$C149/100,VLOOKUP(AJ$7,'(Energiepreise)'!$E$10:$BZ$23,4+$C148+'1. Anleitung'!$B$5-'(Energiepreise)'!$I$9,0)*AJ$22/100)</f>
        <v>0</v>
      </c>
      <c r="AK149" s="674" t="n">
        <f aca="false">IF(VLOOKUP(AK$7,'(Energiepreise)'!$B$10:$C$23,2,0)&lt;&gt;"",VLOOKUP(AK$7,'(Energiepreise)'!$B$10:$C$23,2,0)*AK$22*(1+VLOOKUP(AK$7,'(Energiepreise)'!$E$10:$BZ$23,3,0))^$C149/100,VLOOKUP(AK$7,'(Energiepreise)'!$E$10:$BZ$23,4+$C148+'1. Anleitung'!$B$5-'(Energiepreise)'!$I$9,0)*AK$22/100)</f>
        <v>0</v>
      </c>
      <c r="AL149" s="674" t="e">
        <f aca="false">IF(VLOOKUP(AL$7,'(Energiepreise)'!$B$10:$C$23,2,0)&lt;&gt;"",VLOOKUP(AL$7,'(Energiepreise)'!$B$10:$C$23,2,0)*AL$22*(1+VLOOKUP(AL$7,'(Energiepreise)'!$E$10:$BZ$23,3,0))^$C149/100,VLOOKUP(AL$7,'(Energiepreise)'!$E$10:$BZ$23,4+$C148+'1. Anleitung'!$B$5-'(Energiepreise)'!$I$9,0)*AL$22/100)</f>
        <v>#N/A</v>
      </c>
      <c r="AM149" s="674" t="e">
        <f aca="false">IF(VLOOKUP(AM$7,'(Energiepreise)'!$B$10:$C$23,2,0)&lt;&gt;"",VLOOKUP(AM$7,'(Energiepreise)'!$B$10:$C$23,2,0)*AM$22*(1+VLOOKUP(AM$7,'(Energiepreise)'!$E$10:$BZ$23,3,0))^$C149/100,VLOOKUP(AM$7,'(Energiepreise)'!$E$10:$BZ$23,4+$C148+'1. Anleitung'!$B$5-'(Energiepreise)'!$I$9,0)*AM$22/100)</f>
        <v>#N/A</v>
      </c>
      <c r="AN149" s="674" t="e">
        <f aca="false">IF(VLOOKUP(AN$7,'(Energiepreise)'!$B$10:$C$23,2,0)&lt;&gt;"",VLOOKUP(AN$7,'(Energiepreise)'!$B$10:$C$23,2,0)*AN$22*(1+VLOOKUP(AN$7,'(Energiepreise)'!$E$10:$BZ$23,3,0))^$C149/100,VLOOKUP(AN$7,'(Energiepreise)'!$E$10:$BZ$23,4+$C148+'1. Anleitung'!$B$5-'(Energiepreise)'!$I$9,0)*AN$22/100)</f>
        <v>#N/A</v>
      </c>
      <c r="ALP149" s="669"/>
      <c r="ALQ149" s="669"/>
      <c r="ALR149" s="669"/>
      <c r="ALS149" s="669"/>
    </row>
    <row r="150" s="569" customFormat="true" ht="17.25" hidden="false" customHeight="false" outlineLevel="0" collapsed="false">
      <c r="A150" s="660"/>
      <c r="B150" s="670"/>
      <c r="C150" s="671" t="n">
        <v>16</v>
      </c>
      <c r="D150" s="673"/>
      <c r="E150" s="667"/>
      <c r="F150" s="674" t="n">
        <f aca="false">IF(VLOOKUP(F$7,'(Energiepreise)'!$B$10:$C$23,2,0)&lt;&gt;"",VLOOKUP(F$7,'(Energiepreise)'!$B$10:$C$23,2,0)*F$22*(1+VLOOKUP(F$7,'(Energiepreise)'!$E$10:$BZ$23,3,0))^$C150/100,VLOOKUP(F$7,'(Energiepreise)'!$E$10:$BZ$23,4+$C149+'1. Anleitung'!$B$5-'(Energiepreise)'!$I$9,0)*F$22/100)</f>
        <v>0</v>
      </c>
      <c r="G150" s="674" t="n">
        <f aca="false">IF(VLOOKUP(G$7,'(Energiepreise)'!$B$10:$C$23,2,0)&lt;&gt;"",VLOOKUP(G$7,'(Energiepreise)'!$B$10:$C$23,2,0)*G$22*(1+VLOOKUP(G$7,'(Energiepreise)'!$E$10:$BZ$23,3,0))^$C150/100,VLOOKUP(G$7,'(Energiepreise)'!$E$10:$BZ$23,4+$C149+'1. Anleitung'!$B$5-'(Energiepreise)'!$I$9,0)*G$22/100)</f>
        <v>0</v>
      </c>
      <c r="H150" s="674" t="n">
        <f aca="false">IF(VLOOKUP(H$7,'(Energiepreise)'!$B$10:$C$23,2,0)&lt;&gt;"",VLOOKUP(H$7,'(Energiepreise)'!$B$10:$C$23,2,0)*H$22*(1+VLOOKUP(H$7,'(Energiepreise)'!$E$10:$BZ$23,3,0))^$C150/100,VLOOKUP(H$7,'(Energiepreise)'!$E$10:$BZ$23,4+$C149+'1. Anleitung'!$B$5-'(Energiepreise)'!$I$9,0)*H$22/100)</f>
        <v>0</v>
      </c>
      <c r="I150" s="674" t="n">
        <f aca="false">IF(VLOOKUP(I$7,'(Energiepreise)'!$B$10:$C$23,2,0)&lt;&gt;"",VLOOKUP(I$7,'(Energiepreise)'!$B$10:$C$23,2,0)*I$22*(1+VLOOKUP(I$7,'(Energiepreise)'!$E$10:$BZ$23,3,0))^$C150/100,VLOOKUP(I$7,'(Energiepreise)'!$E$10:$BZ$23,4+$C149+'1. Anleitung'!$B$5-'(Energiepreise)'!$I$9,0)*I$22/100)</f>
        <v>0</v>
      </c>
      <c r="J150" s="675"/>
      <c r="K150" s="676" t="n">
        <f aca="false">SUM(F150:I150)</f>
        <v>0</v>
      </c>
      <c r="L150" s="675"/>
      <c r="M150" s="675"/>
      <c r="N150" s="674" t="n">
        <f aca="false">IF(VLOOKUP(N$7,'(Energiepreise)'!$B$10:$C$23,2,0)&lt;&gt;"",VLOOKUP(N$7,'(Energiepreise)'!$B$10:$C$23,2,0)*N$22*(1+VLOOKUP(N$7,'(Energiepreise)'!$E$10:$BZ$23,3,0))^$C150/100,VLOOKUP(N$7,'(Energiepreise)'!$E$10:$BZ$23,4+$C149+'1. Anleitung'!$B$5-'(Energiepreise)'!$I$9,0)*N$22/100)</f>
        <v>0</v>
      </c>
      <c r="O150" s="674" t="n">
        <f aca="false">IF(VLOOKUP(O$7,'(Energiepreise)'!$B$10:$C$23,2,0)&lt;&gt;"",VLOOKUP(O$7,'(Energiepreise)'!$B$10:$C$23,2,0)*O$22*(1+VLOOKUP(O$7,'(Energiepreise)'!$E$10:$BZ$23,3,0))^$C150/100,VLOOKUP(O$7,'(Energiepreise)'!$E$10:$BZ$23,4+$C149+'1. Anleitung'!$B$5-'(Energiepreise)'!$I$9,0)*O$22/100)</f>
        <v>0</v>
      </c>
      <c r="P150" s="674" t="n">
        <f aca="false">IF(VLOOKUP(P$7,'(Energiepreise)'!$B$10:$C$23,2,0)&lt;&gt;"",VLOOKUP(P$7,'(Energiepreise)'!$B$10:$C$23,2,0)*P$22*(1+VLOOKUP(P$7,'(Energiepreise)'!$E$10:$BZ$23,3,0))^$C150/100,VLOOKUP(P$7,'(Energiepreise)'!$E$10:$BZ$23,4+$C149+'1. Anleitung'!$B$5-'(Energiepreise)'!$I$9,0)*P$22/100)</f>
        <v>0</v>
      </c>
      <c r="Q150" s="674" t="n">
        <f aca="false">IF(VLOOKUP(Q$7,'(Energiepreise)'!$B$10:$C$23,2,0)&lt;&gt;"",VLOOKUP(Q$7,'(Energiepreise)'!$B$10:$C$23,2,0)*Q$22*(1+VLOOKUP(Q$7,'(Energiepreise)'!$E$10:$BZ$23,3,0))^$C150/100,VLOOKUP(Q$7,'(Energiepreise)'!$E$10:$BZ$23,4+$C149+'1. Anleitung'!$B$5-'(Energiepreise)'!$I$9,0)*Q$22/100)</f>
        <v>0</v>
      </c>
      <c r="R150" s="675"/>
      <c r="S150" s="677" t="n">
        <f aca="false">SUM(N150:Q150)</f>
        <v>0</v>
      </c>
      <c r="T150" s="675"/>
      <c r="U150" s="674" t="n">
        <f aca="false">IF(VLOOKUP(U$7,'(Energiepreise)'!$B$10:$C$23,2,0)&lt;&gt;"",VLOOKUP(U$7,'(Energiepreise)'!$B$10:$C$23,2,0)*U$22*(1+VLOOKUP(U$7,'(Energiepreise)'!$E$10:$BZ$23,3,0))^$C150/100,VLOOKUP(U$7,'(Energiepreise)'!$E$10:$BZ$23,4+$C149+'1. Anleitung'!$B$5-'(Energiepreise)'!$I$9,0)*U$22/100)</f>
        <v>0</v>
      </c>
      <c r="V150" s="674" t="n">
        <f aca="false">IF(VLOOKUP(V$7,'(Energiepreise)'!$B$10:$C$23,2,0)&lt;&gt;"",VLOOKUP(V$7,'(Energiepreise)'!$B$10:$C$23,2,0)*V$22*(1+VLOOKUP(V$7,'(Energiepreise)'!$E$10:$BZ$23,3,0))^$C150/100,VLOOKUP(V$7,'(Energiepreise)'!$E$10:$BZ$23,4+$C149+'1. Anleitung'!$B$5-'(Energiepreise)'!$I$9,0)*V$22/100)</f>
        <v>0</v>
      </c>
      <c r="W150" s="674" t="n">
        <f aca="false">IF(VLOOKUP(W$7,'(Energiepreise)'!$B$10:$C$23,2,0)&lt;&gt;"",VLOOKUP(W$7,'(Energiepreise)'!$B$10:$C$23,2,0)*W$22*(1+VLOOKUP(W$7,'(Energiepreise)'!$E$10:$BZ$23,3,0))^$C150/100,VLOOKUP(W$7,'(Energiepreise)'!$E$10:$BZ$23,4+$C149+'1. Anleitung'!$B$5-'(Energiepreise)'!$I$9,0)*W$22/100)</f>
        <v>0</v>
      </c>
      <c r="X150" s="674" t="n">
        <f aca="false">IF(VLOOKUP(X$7,'(Energiepreise)'!$B$10:$C$23,2,0)&lt;&gt;"",VLOOKUP(X$7,'(Energiepreise)'!$B$10:$C$23,2,0)*X$22*(1+VLOOKUP(X$7,'(Energiepreise)'!$E$10:$BZ$23,3,0))^$C150/100,VLOOKUP(X$7,'(Energiepreise)'!$E$10:$BZ$23,4+$C149+'1. Anleitung'!$B$5-'(Energiepreise)'!$I$9,0)*X$22/100)</f>
        <v>0</v>
      </c>
      <c r="Y150" s="674" t="n">
        <f aca="false">IF(VLOOKUP(Y$7,'(Energiepreise)'!$B$10:$C$23,2,0)&lt;&gt;"",VLOOKUP(Y$7,'(Energiepreise)'!$B$10:$C$23,2,0)*Y$22*(1+VLOOKUP(Y$7,'(Energiepreise)'!$E$10:$BZ$23,3,0))^$C150/100,VLOOKUP(Y$7,'(Energiepreise)'!$E$10:$BZ$23,4+$C149+'1. Anleitung'!$B$5-'(Energiepreise)'!$I$9,0)*Y$22/100)</f>
        <v>0</v>
      </c>
      <c r="Z150" s="674" t="n">
        <f aca="false">IF(VLOOKUP(Z$7,'(Energiepreise)'!$B$10:$C$23,2,0)&lt;&gt;"",VLOOKUP(Z$7,'(Energiepreise)'!$B$10:$C$23,2,0)*Z$22*(1+VLOOKUP(Z$7,'(Energiepreise)'!$E$10:$BZ$23,3,0))^$C150/100,VLOOKUP(Z$7,'(Energiepreise)'!$E$10:$BZ$23,4+$C149+'1. Anleitung'!$B$5-'(Energiepreise)'!$I$9,0)*Z$22/100)</f>
        <v>0</v>
      </c>
      <c r="AA150" s="674" t="n">
        <f aca="false">IF(VLOOKUP(AA$7,'(Energiepreise)'!$B$10:$C$23,2,0)&lt;&gt;"",VLOOKUP(AA$7,'(Energiepreise)'!$B$10:$C$23,2,0)*AA$22*(1+VLOOKUP(AA$7,'(Energiepreise)'!$E$10:$BZ$23,3,0))^$C150/100,VLOOKUP(AA$7,'(Energiepreise)'!$E$10:$BZ$23,4+$C149+'1. Anleitung'!$B$5-'(Energiepreise)'!$I$9,0)*AA$22/100)</f>
        <v>0</v>
      </c>
      <c r="AB150" s="674" t="n">
        <f aca="false">IF(VLOOKUP(AB$7,'(Energiepreise)'!$B$10:$C$23,2,0)&lt;&gt;"",VLOOKUP(AB$7,'(Energiepreise)'!$B$10:$C$23,2,0)*AB$22*(1+VLOOKUP(AB$7,'(Energiepreise)'!$E$10:$BZ$23,3,0))^$C150/100,VLOOKUP(AB$7,'(Energiepreise)'!$E$10:$BZ$23,4+$C149+'1. Anleitung'!$B$5-'(Energiepreise)'!$I$9,0)*AB$22/100)</f>
        <v>0</v>
      </c>
      <c r="AC150" s="674" t="n">
        <f aca="false">IF(VLOOKUP(AC$7,'(Energiepreise)'!$B$10:$C$23,2,0)&lt;&gt;"",VLOOKUP(AC$7,'(Energiepreise)'!$B$10:$C$23,2,0)*AC$22*(1+VLOOKUP(AC$7,'(Energiepreise)'!$E$10:$BZ$23,3,0))^$C150/100,VLOOKUP(AC$7,'(Energiepreise)'!$E$10:$BZ$23,4+$C149+'1. Anleitung'!$B$5-'(Energiepreise)'!$I$9,0)*AC$22/100)</f>
        <v>0</v>
      </c>
      <c r="AD150" s="674" t="n">
        <f aca="false">IF(VLOOKUP(AD$7,'(Energiepreise)'!$B$10:$C$23,2,0)&lt;&gt;"",VLOOKUP(AD$7,'(Energiepreise)'!$B$10:$C$23,2,0)*AD$22*(1+VLOOKUP(AD$7,'(Energiepreise)'!$E$10:$BZ$23,3,0))^$C150/100,VLOOKUP(AD$7,'(Energiepreise)'!$E$10:$BZ$23,4+$C149+'1. Anleitung'!$B$5-'(Energiepreise)'!$I$9,0)*AD$22/100)</f>
        <v>0</v>
      </c>
      <c r="AE150" s="674" t="n">
        <f aca="false">IF(VLOOKUP(AE$7,'(Energiepreise)'!$B$10:$C$23,2,0)&lt;&gt;"",VLOOKUP(AE$7,'(Energiepreise)'!$B$10:$C$23,2,0)*AE$22*(1+VLOOKUP(AE$7,'(Energiepreise)'!$E$10:$BZ$23,3,0))^$C150/100,VLOOKUP(AE$7,'(Energiepreise)'!$E$10:$BZ$23,4+$C149+'1. Anleitung'!$B$5-'(Energiepreise)'!$I$9,0)*AE$22/100)</f>
        <v>0</v>
      </c>
      <c r="AF150" s="674" t="n">
        <f aca="false">IF(VLOOKUP(AF$7,'(Energiepreise)'!$B$10:$C$23,2,0)&lt;&gt;"",VLOOKUP(AF$7,'(Energiepreise)'!$B$10:$C$23,2,0)*AF$22*(1+VLOOKUP(AF$7,'(Energiepreise)'!$E$10:$BZ$23,3,0))^$C150/100,VLOOKUP(AF$7,'(Energiepreise)'!$E$10:$BZ$23,4+$C149+'1. Anleitung'!$B$5-'(Energiepreise)'!$I$9,0)*AF$22/100)</f>
        <v>0</v>
      </c>
      <c r="AG150" s="674" t="n">
        <f aca="false">IF(VLOOKUP(AG$7,'(Energiepreise)'!$B$10:$C$23,2,0)&lt;&gt;"",VLOOKUP(AG$7,'(Energiepreise)'!$B$10:$C$23,2,0)*AG$22*(1+VLOOKUP(AG$7,'(Energiepreise)'!$E$10:$BZ$23,3,0))^$C150/100,VLOOKUP(AG$7,'(Energiepreise)'!$E$10:$BZ$23,4+$C149+'1. Anleitung'!$B$5-'(Energiepreise)'!$I$9,0)*AG$22/100)</f>
        <v>0</v>
      </c>
      <c r="AH150" s="674" t="n">
        <f aca="false">IF(VLOOKUP(AH$7,'(Energiepreise)'!$B$10:$C$23,2,0)&lt;&gt;"",VLOOKUP(AH$7,'(Energiepreise)'!$B$10:$C$23,2,0)*AH$22*(1+VLOOKUP(AH$7,'(Energiepreise)'!$E$10:$BZ$23,3,0))^$C150/100,VLOOKUP(AH$7,'(Energiepreise)'!$E$10:$BZ$23,4+$C149+'1. Anleitung'!$B$5-'(Energiepreise)'!$I$9,0)*AH$22/100)</f>
        <v>0</v>
      </c>
      <c r="AI150" s="674" t="n">
        <f aca="false">IF(VLOOKUP(AI$7,'(Energiepreise)'!$B$10:$C$23,2,0)&lt;&gt;"",VLOOKUP(AI$7,'(Energiepreise)'!$B$10:$C$23,2,0)*AI$22*(1+VLOOKUP(AI$7,'(Energiepreise)'!$E$10:$BZ$23,3,0))^$C150/100,VLOOKUP(AI$7,'(Energiepreise)'!$E$10:$BZ$23,4+$C149+'1. Anleitung'!$B$5-'(Energiepreise)'!$I$9,0)*AI$22/100)</f>
        <v>0</v>
      </c>
      <c r="AJ150" s="674" t="n">
        <f aca="false">IF(VLOOKUP(AJ$7,'(Energiepreise)'!$B$10:$C$23,2,0)&lt;&gt;"",VLOOKUP(AJ$7,'(Energiepreise)'!$B$10:$C$23,2,0)*AJ$22*(1+VLOOKUP(AJ$7,'(Energiepreise)'!$E$10:$BZ$23,3,0))^$C150/100,VLOOKUP(AJ$7,'(Energiepreise)'!$E$10:$BZ$23,4+$C149+'1. Anleitung'!$B$5-'(Energiepreise)'!$I$9,0)*AJ$22/100)</f>
        <v>0</v>
      </c>
      <c r="AK150" s="674" t="n">
        <f aca="false">IF(VLOOKUP(AK$7,'(Energiepreise)'!$B$10:$C$23,2,0)&lt;&gt;"",VLOOKUP(AK$7,'(Energiepreise)'!$B$10:$C$23,2,0)*AK$22*(1+VLOOKUP(AK$7,'(Energiepreise)'!$E$10:$BZ$23,3,0))^$C150/100,VLOOKUP(AK$7,'(Energiepreise)'!$E$10:$BZ$23,4+$C149+'1. Anleitung'!$B$5-'(Energiepreise)'!$I$9,0)*AK$22/100)</f>
        <v>0</v>
      </c>
      <c r="AL150" s="674" t="e">
        <f aca="false">IF(VLOOKUP(AL$7,'(Energiepreise)'!$B$10:$C$23,2,0)&lt;&gt;"",VLOOKUP(AL$7,'(Energiepreise)'!$B$10:$C$23,2,0)*AL$22*(1+VLOOKUP(AL$7,'(Energiepreise)'!$E$10:$BZ$23,3,0))^$C150/100,VLOOKUP(AL$7,'(Energiepreise)'!$E$10:$BZ$23,4+$C149+'1. Anleitung'!$B$5-'(Energiepreise)'!$I$9,0)*AL$22/100)</f>
        <v>#N/A</v>
      </c>
      <c r="AM150" s="674" t="e">
        <f aca="false">IF(VLOOKUP(AM$7,'(Energiepreise)'!$B$10:$C$23,2,0)&lt;&gt;"",VLOOKUP(AM$7,'(Energiepreise)'!$B$10:$C$23,2,0)*AM$22*(1+VLOOKUP(AM$7,'(Energiepreise)'!$E$10:$BZ$23,3,0))^$C150/100,VLOOKUP(AM$7,'(Energiepreise)'!$E$10:$BZ$23,4+$C149+'1. Anleitung'!$B$5-'(Energiepreise)'!$I$9,0)*AM$22/100)</f>
        <v>#N/A</v>
      </c>
      <c r="AN150" s="674" t="e">
        <f aca="false">IF(VLOOKUP(AN$7,'(Energiepreise)'!$B$10:$C$23,2,0)&lt;&gt;"",VLOOKUP(AN$7,'(Energiepreise)'!$B$10:$C$23,2,0)*AN$22*(1+VLOOKUP(AN$7,'(Energiepreise)'!$E$10:$BZ$23,3,0))^$C150/100,VLOOKUP(AN$7,'(Energiepreise)'!$E$10:$BZ$23,4+$C149+'1. Anleitung'!$B$5-'(Energiepreise)'!$I$9,0)*AN$22/100)</f>
        <v>#N/A</v>
      </c>
      <c r="ALP150" s="669"/>
      <c r="ALQ150" s="669"/>
      <c r="ALR150" s="669"/>
      <c r="ALS150" s="669"/>
    </row>
    <row r="151" s="569" customFormat="true" ht="17.25" hidden="false" customHeight="false" outlineLevel="0" collapsed="false">
      <c r="A151" s="660"/>
      <c r="B151" s="670"/>
      <c r="C151" s="671" t="n">
        <v>17</v>
      </c>
      <c r="D151" s="673"/>
      <c r="E151" s="667"/>
      <c r="F151" s="674" t="n">
        <f aca="false">IF(VLOOKUP(F$7,'(Energiepreise)'!$B$10:$C$23,2,0)&lt;&gt;"",VLOOKUP(F$7,'(Energiepreise)'!$B$10:$C$23,2,0)*F$22*(1+VLOOKUP(F$7,'(Energiepreise)'!$E$10:$BZ$23,3,0))^$C151/100,VLOOKUP(F$7,'(Energiepreise)'!$E$10:$BZ$23,4+$C150+'1. Anleitung'!$B$5-'(Energiepreise)'!$I$9,0)*F$22/100)</f>
        <v>0</v>
      </c>
      <c r="G151" s="674" t="n">
        <f aca="false">IF(VLOOKUP(G$7,'(Energiepreise)'!$B$10:$C$23,2,0)&lt;&gt;"",VLOOKUP(G$7,'(Energiepreise)'!$B$10:$C$23,2,0)*G$22*(1+VLOOKUP(G$7,'(Energiepreise)'!$E$10:$BZ$23,3,0))^$C151/100,VLOOKUP(G$7,'(Energiepreise)'!$E$10:$BZ$23,4+$C150+'1. Anleitung'!$B$5-'(Energiepreise)'!$I$9,0)*G$22/100)</f>
        <v>0</v>
      </c>
      <c r="H151" s="674" t="n">
        <f aca="false">IF(VLOOKUP(H$7,'(Energiepreise)'!$B$10:$C$23,2,0)&lt;&gt;"",VLOOKUP(H$7,'(Energiepreise)'!$B$10:$C$23,2,0)*H$22*(1+VLOOKUP(H$7,'(Energiepreise)'!$E$10:$BZ$23,3,0))^$C151/100,VLOOKUP(H$7,'(Energiepreise)'!$E$10:$BZ$23,4+$C150+'1. Anleitung'!$B$5-'(Energiepreise)'!$I$9,0)*H$22/100)</f>
        <v>0</v>
      </c>
      <c r="I151" s="674" t="n">
        <f aca="false">IF(VLOOKUP(I$7,'(Energiepreise)'!$B$10:$C$23,2,0)&lt;&gt;"",VLOOKUP(I$7,'(Energiepreise)'!$B$10:$C$23,2,0)*I$22*(1+VLOOKUP(I$7,'(Energiepreise)'!$E$10:$BZ$23,3,0))^$C151/100,VLOOKUP(I$7,'(Energiepreise)'!$E$10:$BZ$23,4+$C150+'1. Anleitung'!$B$5-'(Energiepreise)'!$I$9,0)*I$22/100)</f>
        <v>0</v>
      </c>
      <c r="J151" s="675"/>
      <c r="K151" s="676" t="n">
        <f aca="false">SUM(F151:I151)</f>
        <v>0</v>
      </c>
      <c r="L151" s="675"/>
      <c r="M151" s="675"/>
      <c r="N151" s="674" t="n">
        <f aca="false">IF(VLOOKUP(N$7,'(Energiepreise)'!$B$10:$C$23,2,0)&lt;&gt;"",VLOOKUP(N$7,'(Energiepreise)'!$B$10:$C$23,2,0)*N$22*(1+VLOOKUP(N$7,'(Energiepreise)'!$E$10:$BZ$23,3,0))^$C151/100,VLOOKUP(N$7,'(Energiepreise)'!$E$10:$BZ$23,4+$C150+'1. Anleitung'!$B$5-'(Energiepreise)'!$I$9,0)*N$22/100)</f>
        <v>0</v>
      </c>
      <c r="O151" s="674" t="n">
        <f aca="false">IF(VLOOKUP(O$7,'(Energiepreise)'!$B$10:$C$23,2,0)&lt;&gt;"",VLOOKUP(O$7,'(Energiepreise)'!$B$10:$C$23,2,0)*O$22*(1+VLOOKUP(O$7,'(Energiepreise)'!$E$10:$BZ$23,3,0))^$C151/100,VLOOKUP(O$7,'(Energiepreise)'!$E$10:$BZ$23,4+$C150+'1. Anleitung'!$B$5-'(Energiepreise)'!$I$9,0)*O$22/100)</f>
        <v>0</v>
      </c>
      <c r="P151" s="674" t="n">
        <f aca="false">IF(VLOOKUP(P$7,'(Energiepreise)'!$B$10:$C$23,2,0)&lt;&gt;"",VLOOKUP(P$7,'(Energiepreise)'!$B$10:$C$23,2,0)*P$22*(1+VLOOKUP(P$7,'(Energiepreise)'!$E$10:$BZ$23,3,0))^$C151/100,VLOOKUP(P$7,'(Energiepreise)'!$E$10:$BZ$23,4+$C150+'1. Anleitung'!$B$5-'(Energiepreise)'!$I$9,0)*P$22/100)</f>
        <v>0</v>
      </c>
      <c r="Q151" s="674" t="n">
        <f aca="false">IF(VLOOKUP(Q$7,'(Energiepreise)'!$B$10:$C$23,2,0)&lt;&gt;"",VLOOKUP(Q$7,'(Energiepreise)'!$B$10:$C$23,2,0)*Q$22*(1+VLOOKUP(Q$7,'(Energiepreise)'!$E$10:$BZ$23,3,0))^$C151/100,VLOOKUP(Q$7,'(Energiepreise)'!$E$10:$BZ$23,4+$C150+'1. Anleitung'!$B$5-'(Energiepreise)'!$I$9,0)*Q$22/100)</f>
        <v>0</v>
      </c>
      <c r="R151" s="675"/>
      <c r="S151" s="677" t="n">
        <f aca="false">SUM(N151:Q151)</f>
        <v>0</v>
      </c>
      <c r="T151" s="675"/>
      <c r="U151" s="674" t="n">
        <f aca="false">IF(VLOOKUP(U$7,'(Energiepreise)'!$B$10:$C$23,2,0)&lt;&gt;"",VLOOKUP(U$7,'(Energiepreise)'!$B$10:$C$23,2,0)*U$22*(1+VLOOKUP(U$7,'(Energiepreise)'!$E$10:$BZ$23,3,0))^$C151/100,VLOOKUP(U$7,'(Energiepreise)'!$E$10:$BZ$23,4+$C150+'1. Anleitung'!$B$5-'(Energiepreise)'!$I$9,0)*U$22/100)</f>
        <v>0</v>
      </c>
      <c r="V151" s="674" t="n">
        <f aca="false">IF(VLOOKUP(V$7,'(Energiepreise)'!$B$10:$C$23,2,0)&lt;&gt;"",VLOOKUP(V$7,'(Energiepreise)'!$B$10:$C$23,2,0)*V$22*(1+VLOOKUP(V$7,'(Energiepreise)'!$E$10:$BZ$23,3,0))^$C151/100,VLOOKUP(V$7,'(Energiepreise)'!$E$10:$BZ$23,4+$C150+'1. Anleitung'!$B$5-'(Energiepreise)'!$I$9,0)*V$22/100)</f>
        <v>0</v>
      </c>
      <c r="W151" s="674" t="n">
        <f aca="false">IF(VLOOKUP(W$7,'(Energiepreise)'!$B$10:$C$23,2,0)&lt;&gt;"",VLOOKUP(W$7,'(Energiepreise)'!$B$10:$C$23,2,0)*W$22*(1+VLOOKUP(W$7,'(Energiepreise)'!$E$10:$BZ$23,3,0))^$C151/100,VLOOKUP(W$7,'(Energiepreise)'!$E$10:$BZ$23,4+$C150+'1. Anleitung'!$B$5-'(Energiepreise)'!$I$9,0)*W$22/100)</f>
        <v>0</v>
      </c>
      <c r="X151" s="674" t="n">
        <f aca="false">IF(VLOOKUP(X$7,'(Energiepreise)'!$B$10:$C$23,2,0)&lt;&gt;"",VLOOKUP(X$7,'(Energiepreise)'!$B$10:$C$23,2,0)*X$22*(1+VLOOKUP(X$7,'(Energiepreise)'!$E$10:$BZ$23,3,0))^$C151/100,VLOOKUP(X$7,'(Energiepreise)'!$E$10:$BZ$23,4+$C150+'1. Anleitung'!$B$5-'(Energiepreise)'!$I$9,0)*X$22/100)</f>
        <v>0</v>
      </c>
      <c r="Y151" s="674" t="n">
        <f aca="false">IF(VLOOKUP(Y$7,'(Energiepreise)'!$B$10:$C$23,2,0)&lt;&gt;"",VLOOKUP(Y$7,'(Energiepreise)'!$B$10:$C$23,2,0)*Y$22*(1+VLOOKUP(Y$7,'(Energiepreise)'!$E$10:$BZ$23,3,0))^$C151/100,VLOOKUP(Y$7,'(Energiepreise)'!$E$10:$BZ$23,4+$C150+'1. Anleitung'!$B$5-'(Energiepreise)'!$I$9,0)*Y$22/100)</f>
        <v>0</v>
      </c>
      <c r="Z151" s="674" t="n">
        <f aca="false">IF(VLOOKUP(Z$7,'(Energiepreise)'!$B$10:$C$23,2,0)&lt;&gt;"",VLOOKUP(Z$7,'(Energiepreise)'!$B$10:$C$23,2,0)*Z$22*(1+VLOOKUP(Z$7,'(Energiepreise)'!$E$10:$BZ$23,3,0))^$C151/100,VLOOKUP(Z$7,'(Energiepreise)'!$E$10:$BZ$23,4+$C150+'1. Anleitung'!$B$5-'(Energiepreise)'!$I$9,0)*Z$22/100)</f>
        <v>0</v>
      </c>
      <c r="AA151" s="674" t="n">
        <f aca="false">IF(VLOOKUP(AA$7,'(Energiepreise)'!$B$10:$C$23,2,0)&lt;&gt;"",VLOOKUP(AA$7,'(Energiepreise)'!$B$10:$C$23,2,0)*AA$22*(1+VLOOKUP(AA$7,'(Energiepreise)'!$E$10:$BZ$23,3,0))^$C151/100,VLOOKUP(AA$7,'(Energiepreise)'!$E$10:$BZ$23,4+$C150+'1. Anleitung'!$B$5-'(Energiepreise)'!$I$9,0)*AA$22/100)</f>
        <v>0</v>
      </c>
      <c r="AB151" s="674" t="n">
        <f aca="false">IF(VLOOKUP(AB$7,'(Energiepreise)'!$B$10:$C$23,2,0)&lt;&gt;"",VLOOKUP(AB$7,'(Energiepreise)'!$B$10:$C$23,2,0)*AB$22*(1+VLOOKUP(AB$7,'(Energiepreise)'!$E$10:$BZ$23,3,0))^$C151/100,VLOOKUP(AB$7,'(Energiepreise)'!$E$10:$BZ$23,4+$C150+'1. Anleitung'!$B$5-'(Energiepreise)'!$I$9,0)*AB$22/100)</f>
        <v>0</v>
      </c>
      <c r="AC151" s="674" t="n">
        <f aca="false">IF(VLOOKUP(AC$7,'(Energiepreise)'!$B$10:$C$23,2,0)&lt;&gt;"",VLOOKUP(AC$7,'(Energiepreise)'!$B$10:$C$23,2,0)*AC$22*(1+VLOOKUP(AC$7,'(Energiepreise)'!$E$10:$BZ$23,3,0))^$C151/100,VLOOKUP(AC$7,'(Energiepreise)'!$E$10:$BZ$23,4+$C150+'1. Anleitung'!$B$5-'(Energiepreise)'!$I$9,0)*AC$22/100)</f>
        <v>0</v>
      </c>
      <c r="AD151" s="674" t="n">
        <f aca="false">IF(VLOOKUP(AD$7,'(Energiepreise)'!$B$10:$C$23,2,0)&lt;&gt;"",VLOOKUP(AD$7,'(Energiepreise)'!$B$10:$C$23,2,0)*AD$22*(1+VLOOKUP(AD$7,'(Energiepreise)'!$E$10:$BZ$23,3,0))^$C151/100,VLOOKUP(AD$7,'(Energiepreise)'!$E$10:$BZ$23,4+$C150+'1. Anleitung'!$B$5-'(Energiepreise)'!$I$9,0)*AD$22/100)</f>
        <v>0</v>
      </c>
      <c r="AE151" s="674" t="n">
        <f aca="false">IF(VLOOKUP(AE$7,'(Energiepreise)'!$B$10:$C$23,2,0)&lt;&gt;"",VLOOKUP(AE$7,'(Energiepreise)'!$B$10:$C$23,2,0)*AE$22*(1+VLOOKUP(AE$7,'(Energiepreise)'!$E$10:$BZ$23,3,0))^$C151/100,VLOOKUP(AE$7,'(Energiepreise)'!$E$10:$BZ$23,4+$C150+'1. Anleitung'!$B$5-'(Energiepreise)'!$I$9,0)*AE$22/100)</f>
        <v>0</v>
      </c>
      <c r="AF151" s="674" t="n">
        <f aca="false">IF(VLOOKUP(AF$7,'(Energiepreise)'!$B$10:$C$23,2,0)&lt;&gt;"",VLOOKUP(AF$7,'(Energiepreise)'!$B$10:$C$23,2,0)*AF$22*(1+VLOOKUP(AF$7,'(Energiepreise)'!$E$10:$BZ$23,3,0))^$C151/100,VLOOKUP(AF$7,'(Energiepreise)'!$E$10:$BZ$23,4+$C150+'1. Anleitung'!$B$5-'(Energiepreise)'!$I$9,0)*AF$22/100)</f>
        <v>0</v>
      </c>
      <c r="AG151" s="674" t="n">
        <f aca="false">IF(VLOOKUP(AG$7,'(Energiepreise)'!$B$10:$C$23,2,0)&lt;&gt;"",VLOOKUP(AG$7,'(Energiepreise)'!$B$10:$C$23,2,0)*AG$22*(1+VLOOKUP(AG$7,'(Energiepreise)'!$E$10:$BZ$23,3,0))^$C151/100,VLOOKUP(AG$7,'(Energiepreise)'!$E$10:$BZ$23,4+$C150+'1. Anleitung'!$B$5-'(Energiepreise)'!$I$9,0)*AG$22/100)</f>
        <v>0</v>
      </c>
      <c r="AH151" s="674" t="n">
        <f aca="false">IF(VLOOKUP(AH$7,'(Energiepreise)'!$B$10:$C$23,2,0)&lt;&gt;"",VLOOKUP(AH$7,'(Energiepreise)'!$B$10:$C$23,2,0)*AH$22*(1+VLOOKUP(AH$7,'(Energiepreise)'!$E$10:$BZ$23,3,0))^$C151/100,VLOOKUP(AH$7,'(Energiepreise)'!$E$10:$BZ$23,4+$C150+'1. Anleitung'!$B$5-'(Energiepreise)'!$I$9,0)*AH$22/100)</f>
        <v>0</v>
      </c>
      <c r="AI151" s="674" t="n">
        <f aca="false">IF(VLOOKUP(AI$7,'(Energiepreise)'!$B$10:$C$23,2,0)&lt;&gt;"",VLOOKUP(AI$7,'(Energiepreise)'!$B$10:$C$23,2,0)*AI$22*(1+VLOOKUP(AI$7,'(Energiepreise)'!$E$10:$BZ$23,3,0))^$C151/100,VLOOKUP(AI$7,'(Energiepreise)'!$E$10:$BZ$23,4+$C150+'1. Anleitung'!$B$5-'(Energiepreise)'!$I$9,0)*AI$22/100)</f>
        <v>0</v>
      </c>
      <c r="AJ151" s="674" t="n">
        <f aca="false">IF(VLOOKUP(AJ$7,'(Energiepreise)'!$B$10:$C$23,2,0)&lt;&gt;"",VLOOKUP(AJ$7,'(Energiepreise)'!$B$10:$C$23,2,0)*AJ$22*(1+VLOOKUP(AJ$7,'(Energiepreise)'!$E$10:$BZ$23,3,0))^$C151/100,VLOOKUP(AJ$7,'(Energiepreise)'!$E$10:$BZ$23,4+$C150+'1. Anleitung'!$B$5-'(Energiepreise)'!$I$9,0)*AJ$22/100)</f>
        <v>0</v>
      </c>
      <c r="AK151" s="674" t="n">
        <f aca="false">IF(VLOOKUP(AK$7,'(Energiepreise)'!$B$10:$C$23,2,0)&lt;&gt;"",VLOOKUP(AK$7,'(Energiepreise)'!$B$10:$C$23,2,0)*AK$22*(1+VLOOKUP(AK$7,'(Energiepreise)'!$E$10:$BZ$23,3,0))^$C151/100,VLOOKUP(AK$7,'(Energiepreise)'!$E$10:$BZ$23,4+$C150+'1. Anleitung'!$B$5-'(Energiepreise)'!$I$9,0)*AK$22/100)</f>
        <v>0</v>
      </c>
      <c r="AL151" s="674" t="e">
        <f aca="false">IF(VLOOKUP(AL$7,'(Energiepreise)'!$B$10:$C$23,2,0)&lt;&gt;"",VLOOKUP(AL$7,'(Energiepreise)'!$B$10:$C$23,2,0)*AL$22*(1+VLOOKUP(AL$7,'(Energiepreise)'!$E$10:$BZ$23,3,0))^$C151/100,VLOOKUP(AL$7,'(Energiepreise)'!$E$10:$BZ$23,4+$C150+'1. Anleitung'!$B$5-'(Energiepreise)'!$I$9,0)*AL$22/100)</f>
        <v>#N/A</v>
      </c>
      <c r="AM151" s="674" t="e">
        <f aca="false">IF(VLOOKUP(AM$7,'(Energiepreise)'!$B$10:$C$23,2,0)&lt;&gt;"",VLOOKUP(AM$7,'(Energiepreise)'!$B$10:$C$23,2,0)*AM$22*(1+VLOOKUP(AM$7,'(Energiepreise)'!$E$10:$BZ$23,3,0))^$C151/100,VLOOKUP(AM$7,'(Energiepreise)'!$E$10:$BZ$23,4+$C150+'1. Anleitung'!$B$5-'(Energiepreise)'!$I$9,0)*AM$22/100)</f>
        <v>#N/A</v>
      </c>
      <c r="AN151" s="674" t="e">
        <f aca="false">IF(VLOOKUP(AN$7,'(Energiepreise)'!$B$10:$C$23,2,0)&lt;&gt;"",VLOOKUP(AN$7,'(Energiepreise)'!$B$10:$C$23,2,0)*AN$22*(1+VLOOKUP(AN$7,'(Energiepreise)'!$E$10:$BZ$23,3,0))^$C151/100,VLOOKUP(AN$7,'(Energiepreise)'!$E$10:$BZ$23,4+$C150+'1. Anleitung'!$B$5-'(Energiepreise)'!$I$9,0)*AN$22/100)</f>
        <v>#N/A</v>
      </c>
      <c r="ALP151" s="669"/>
      <c r="ALQ151" s="669"/>
      <c r="ALR151" s="669"/>
      <c r="ALS151" s="669"/>
    </row>
    <row r="152" s="569" customFormat="true" ht="17.25" hidden="false" customHeight="false" outlineLevel="0" collapsed="false">
      <c r="A152" s="660"/>
      <c r="B152" s="670"/>
      <c r="C152" s="671" t="n">
        <v>18</v>
      </c>
      <c r="D152" s="673"/>
      <c r="E152" s="667"/>
      <c r="F152" s="674" t="n">
        <f aca="false">IF(VLOOKUP(F$7,'(Energiepreise)'!$B$10:$C$23,2,0)&lt;&gt;"",VLOOKUP(F$7,'(Energiepreise)'!$B$10:$C$23,2,0)*F$22*(1+VLOOKUP(F$7,'(Energiepreise)'!$E$10:$BZ$23,3,0))^$C152/100,VLOOKUP(F$7,'(Energiepreise)'!$E$10:$BZ$23,4+$C151+'1. Anleitung'!$B$5-'(Energiepreise)'!$I$9,0)*F$22/100)</f>
        <v>0</v>
      </c>
      <c r="G152" s="674" t="n">
        <f aca="false">IF(VLOOKUP(G$7,'(Energiepreise)'!$B$10:$C$23,2,0)&lt;&gt;"",VLOOKUP(G$7,'(Energiepreise)'!$B$10:$C$23,2,0)*G$22*(1+VLOOKUP(G$7,'(Energiepreise)'!$E$10:$BZ$23,3,0))^$C152/100,VLOOKUP(G$7,'(Energiepreise)'!$E$10:$BZ$23,4+$C151+'1. Anleitung'!$B$5-'(Energiepreise)'!$I$9,0)*G$22/100)</f>
        <v>0</v>
      </c>
      <c r="H152" s="674" t="n">
        <f aca="false">IF(VLOOKUP(H$7,'(Energiepreise)'!$B$10:$C$23,2,0)&lt;&gt;"",VLOOKUP(H$7,'(Energiepreise)'!$B$10:$C$23,2,0)*H$22*(1+VLOOKUP(H$7,'(Energiepreise)'!$E$10:$BZ$23,3,0))^$C152/100,VLOOKUP(H$7,'(Energiepreise)'!$E$10:$BZ$23,4+$C151+'1. Anleitung'!$B$5-'(Energiepreise)'!$I$9,0)*H$22/100)</f>
        <v>0</v>
      </c>
      <c r="I152" s="674" t="n">
        <f aca="false">IF(VLOOKUP(I$7,'(Energiepreise)'!$B$10:$C$23,2,0)&lt;&gt;"",VLOOKUP(I$7,'(Energiepreise)'!$B$10:$C$23,2,0)*I$22*(1+VLOOKUP(I$7,'(Energiepreise)'!$E$10:$BZ$23,3,0))^$C152/100,VLOOKUP(I$7,'(Energiepreise)'!$E$10:$BZ$23,4+$C151+'1. Anleitung'!$B$5-'(Energiepreise)'!$I$9,0)*I$22/100)</f>
        <v>0</v>
      </c>
      <c r="J152" s="675"/>
      <c r="K152" s="676" t="n">
        <f aca="false">SUM(F152:I152)</f>
        <v>0</v>
      </c>
      <c r="L152" s="675"/>
      <c r="M152" s="675"/>
      <c r="N152" s="674" t="n">
        <f aca="false">IF(VLOOKUP(N$7,'(Energiepreise)'!$B$10:$C$23,2,0)&lt;&gt;"",VLOOKUP(N$7,'(Energiepreise)'!$B$10:$C$23,2,0)*N$22*(1+VLOOKUP(N$7,'(Energiepreise)'!$E$10:$BZ$23,3,0))^$C152/100,VLOOKUP(N$7,'(Energiepreise)'!$E$10:$BZ$23,4+$C151+'1. Anleitung'!$B$5-'(Energiepreise)'!$I$9,0)*N$22/100)</f>
        <v>0</v>
      </c>
      <c r="O152" s="674" t="n">
        <f aca="false">IF(VLOOKUP(O$7,'(Energiepreise)'!$B$10:$C$23,2,0)&lt;&gt;"",VLOOKUP(O$7,'(Energiepreise)'!$B$10:$C$23,2,0)*O$22*(1+VLOOKUP(O$7,'(Energiepreise)'!$E$10:$BZ$23,3,0))^$C152/100,VLOOKUP(O$7,'(Energiepreise)'!$E$10:$BZ$23,4+$C151+'1. Anleitung'!$B$5-'(Energiepreise)'!$I$9,0)*O$22/100)</f>
        <v>0</v>
      </c>
      <c r="P152" s="674" t="n">
        <f aca="false">IF(VLOOKUP(P$7,'(Energiepreise)'!$B$10:$C$23,2,0)&lt;&gt;"",VLOOKUP(P$7,'(Energiepreise)'!$B$10:$C$23,2,0)*P$22*(1+VLOOKUP(P$7,'(Energiepreise)'!$E$10:$BZ$23,3,0))^$C152/100,VLOOKUP(P$7,'(Energiepreise)'!$E$10:$BZ$23,4+$C151+'1. Anleitung'!$B$5-'(Energiepreise)'!$I$9,0)*P$22/100)</f>
        <v>0</v>
      </c>
      <c r="Q152" s="674" t="n">
        <f aca="false">IF(VLOOKUP(Q$7,'(Energiepreise)'!$B$10:$C$23,2,0)&lt;&gt;"",VLOOKUP(Q$7,'(Energiepreise)'!$B$10:$C$23,2,0)*Q$22*(1+VLOOKUP(Q$7,'(Energiepreise)'!$E$10:$BZ$23,3,0))^$C152/100,VLOOKUP(Q$7,'(Energiepreise)'!$E$10:$BZ$23,4+$C151+'1. Anleitung'!$B$5-'(Energiepreise)'!$I$9,0)*Q$22/100)</f>
        <v>0</v>
      </c>
      <c r="R152" s="675"/>
      <c r="S152" s="677" t="n">
        <f aca="false">SUM(N152:Q152)</f>
        <v>0</v>
      </c>
      <c r="T152" s="675"/>
      <c r="U152" s="674" t="n">
        <f aca="false">IF(VLOOKUP(U$7,'(Energiepreise)'!$B$10:$C$23,2,0)&lt;&gt;"",VLOOKUP(U$7,'(Energiepreise)'!$B$10:$C$23,2,0)*U$22*(1+VLOOKUP(U$7,'(Energiepreise)'!$E$10:$BZ$23,3,0))^$C152/100,VLOOKUP(U$7,'(Energiepreise)'!$E$10:$BZ$23,4+$C151+'1. Anleitung'!$B$5-'(Energiepreise)'!$I$9,0)*U$22/100)</f>
        <v>0</v>
      </c>
      <c r="V152" s="674" t="n">
        <f aca="false">IF(VLOOKUP(V$7,'(Energiepreise)'!$B$10:$C$23,2,0)&lt;&gt;"",VLOOKUP(V$7,'(Energiepreise)'!$B$10:$C$23,2,0)*V$22*(1+VLOOKUP(V$7,'(Energiepreise)'!$E$10:$BZ$23,3,0))^$C152/100,VLOOKUP(V$7,'(Energiepreise)'!$E$10:$BZ$23,4+$C151+'1. Anleitung'!$B$5-'(Energiepreise)'!$I$9,0)*V$22/100)</f>
        <v>0</v>
      </c>
      <c r="W152" s="674" t="n">
        <f aca="false">IF(VLOOKUP(W$7,'(Energiepreise)'!$B$10:$C$23,2,0)&lt;&gt;"",VLOOKUP(W$7,'(Energiepreise)'!$B$10:$C$23,2,0)*W$22*(1+VLOOKUP(W$7,'(Energiepreise)'!$E$10:$BZ$23,3,0))^$C152/100,VLOOKUP(W$7,'(Energiepreise)'!$E$10:$BZ$23,4+$C151+'1. Anleitung'!$B$5-'(Energiepreise)'!$I$9,0)*W$22/100)</f>
        <v>0</v>
      </c>
      <c r="X152" s="674" t="n">
        <f aca="false">IF(VLOOKUP(X$7,'(Energiepreise)'!$B$10:$C$23,2,0)&lt;&gt;"",VLOOKUP(X$7,'(Energiepreise)'!$B$10:$C$23,2,0)*X$22*(1+VLOOKUP(X$7,'(Energiepreise)'!$E$10:$BZ$23,3,0))^$C152/100,VLOOKUP(X$7,'(Energiepreise)'!$E$10:$BZ$23,4+$C151+'1. Anleitung'!$B$5-'(Energiepreise)'!$I$9,0)*X$22/100)</f>
        <v>0</v>
      </c>
      <c r="Y152" s="674" t="n">
        <f aca="false">IF(VLOOKUP(Y$7,'(Energiepreise)'!$B$10:$C$23,2,0)&lt;&gt;"",VLOOKUP(Y$7,'(Energiepreise)'!$B$10:$C$23,2,0)*Y$22*(1+VLOOKUP(Y$7,'(Energiepreise)'!$E$10:$BZ$23,3,0))^$C152/100,VLOOKUP(Y$7,'(Energiepreise)'!$E$10:$BZ$23,4+$C151+'1. Anleitung'!$B$5-'(Energiepreise)'!$I$9,0)*Y$22/100)</f>
        <v>0</v>
      </c>
      <c r="Z152" s="674" t="n">
        <f aca="false">IF(VLOOKUP(Z$7,'(Energiepreise)'!$B$10:$C$23,2,0)&lt;&gt;"",VLOOKUP(Z$7,'(Energiepreise)'!$B$10:$C$23,2,0)*Z$22*(1+VLOOKUP(Z$7,'(Energiepreise)'!$E$10:$BZ$23,3,0))^$C152/100,VLOOKUP(Z$7,'(Energiepreise)'!$E$10:$BZ$23,4+$C151+'1. Anleitung'!$B$5-'(Energiepreise)'!$I$9,0)*Z$22/100)</f>
        <v>0</v>
      </c>
      <c r="AA152" s="674" t="n">
        <f aca="false">IF(VLOOKUP(AA$7,'(Energiepreise)'!$B$10:$C$23,2,0)&lt;&gt;"",VLOOKUP(AA$7,'(Energiepreise)'!$B$10:$C$23,2,0)*AA$22*(1+VLOOKUP(AA$7,'(Energiepreise)'!$E$10:$BZ$23,3,0))^$C152/100,VLOOKUP(AA$7,'(Energiepreise)'!$E$10:$BZ$23,4+$C151+'1. Anleitung'!$B$5-'(Energiepreise)'!$I$9,0)*AA$22/100)</f>
        <v>0</v>
      </c>
      <c r="AB152" s="674" t="n">
        <f aca="false">IF(VLOOKUP(AB$7,'(Energiepreise)'!$B$10:$C$23,2,0)&lt;&gt;"",VLOOKUP(AB$7,'(Energiepreise)'!$B$10:$C$23,2,0)*AB$22*(1+VLOOKUP(AB$7,'(Energiepreise)'!$E$10:$BZ$23,3,0))^$C152/100,VLOOKUP(AB$7,'(Energiepreise)'!$E$10:$BZ$23,4+$C151+'1. Anleitung'!$B$5-'(Energiepreise)'!$I$9,0)*AB$22/100)</f>
        <v>0</v>
      </c>
      <c r="AC152" s="674" t="n">
        <f aca="false">IF(VLOOKUP(AC$7,'(Energiepreise)'!$B$10:$C$23,2,0)&lt;&gt;"",VLOOKUP(AC$7,'(Energiepreise)'!$B$10:$C$23,2,0)*AC$22*(1+VLOOKUP(AC$7,'(Energiepreise)'!$E$10:$BZ$23,3,0))^$C152/100,VLOOKUP(AC$7,'(Energiepreise)'!$E$10:$BZ$23,4+$C151+'1. Anleitung'!$B$5-'(Energiepreise)'!$I$9,0)*AC$22/100)</f>
        <v>0</v>
      </c>
      <c r="AD152" s="674" t="n">
        <f aca="false">IF(VLOOKUP(AD$7,'(Energiepreise)'!$B$10:$C$23,2,0)&lt;&gt;"",VLOOKUP(AD$7,'(Energiepreise)'!$B$10:$C$23,2,0)*AD$22*(1+VLOOKUP(AD$7,'(Energiepreise)'!$E$10:$BZ$23,3,0))^$C152/100,VLOOKUP(AD$7,'(Energiepreise)'!$E$10:$BZ$23,4+$C151+'1. Anleitung'!$B$5-'(Energiepreise)'!$I$9,0)*AD$22/100)</f>
        <v>0</v>
      </c>
      <c r="AE152" s="674" t="n">
        <f aca="false">IF(VLOOKUP(AE$7,'(Energiepreise)'!$B$10:$C$23,2,0)&lt;&gt;"",VLOOKUP(AE$7,'(Energiepreise)'!$B$10:$C$23,2,0)*AE$22*(1+VLOOKUP(AE$7,'(Energiepreise)'!$E$10:$BZ$23,3,0))^$C152/100,VLOOKUP(AE$7,'(Energiepreise)'!$E$10:$BZ$23,4+$C151+'1. Anleitung'!$B$5-'(Energiepreise)'!$I$9,0)*AE$22/100)</f>
        <v>0</v>
      </c>
      <c r="AF152" s="674" t="n">
        <f aca="false">IF(VLOOKUP(AF$7,'(Energiepreise)'!$B$10:$C$23,2,0)&lt;&gt;"",VLOOKUP(AF$7,'(Energiepreise)'!$B$10:$C$23,2,0)*AF$22*(1+VLOOKUP(AF$7,'(Energiepreise)'!$E$10:$BZ$23,3,0))^$C152/100,VLOOKUP(AF$7,'(Energiepreise)'!$E$10:$BZ$23,4+$C151+'1. Anleitung'!$B$5-'(Energiepreise)'!$I$9,0)*AF$22/100)</f>
        <v>0</v>
      </c>
      <c r="AG152" s="674" t="n">
        <f aca="false">IF(VLOOKUP(AG$7,'(Energiepreise)'!$B$10:$C$23,2,0)&lt;&gt;"",VLOOKUP(AG$7,'(Energiepreise)'!$B$10:$C$23,2,0)*AG$22*(1+VLOOKUP(AG$7,'(Energiepreise)'!$E$10:$BZ$23,3,0))^$C152/100,VLOOKUP(AG$7,'(Energiepreise)'!$E$10:$BZ$23,4+$C151+'1. Anleitung'!$B$5-'(Energiepreise)'!$I$9,0)*AG$22/100)</f>
        <v>0</v>
      </c>
      <c r="AH152" s="674" t="n">
        <f aca="false">IF(VLOOKUP(AH$7,'(Energiepreise)'!$B$10:$C$23,2,0)&lt;&gt;"",VLOOKUP(AH$7,'(Energiepreise)'!$B$10:$C$23,2,0)*AH$22*(1+VLOOKUP(AH$7,'(Energiepreise)'!$E$10:$BZ$23,3,0))^$C152/100,VLOOKUP(AH$7,'(Energiepreise)'!$E$10:$BZ$23,4+$C151+'1. Anleitung'!$B$5-'(Energiepreise)'!$I$9,0)*AH$22/100)</f>
        <v>0</v>
      </c>
      <c r="AI152" s="674" t="n">
        <f aca="false">IF(VLOOKUP(AI$7,'(Energiepreise)'!$B$10:$C$23,2,0)&lt;&gt;"",VLOOKUP(AI$7,'(Energiepreise)'!$B$10:$C$23,2,0)*AI$22*(1+VLOOKUP(AI$7,'(Energiepreise)'!$E$10:$BZ$23,3,0))^$C152/100,VLOOKUP(AI$7,'(Energiepreise)'!$E$10:$BZ$23,4+$C151+'1. Anleitung'!$B$5-'(Energiepreise)'!$I$9,0)*AI$22/100)</f>
        <v>0</v>
      </c>
      <c r="AJ152" s="674" t="n">
        <f aca="false">IF(VLOOKUP(AJ$7,'(Energiepreise)'!$B$10:$C$23,2,0)&lt;&gt;"",VLOOKUP(AJ$7,'(Energiepreise)'!$B$10:$C$23,2,0)*AJ$22*(1+VLOOKUP(AJ$7,'(Energiepreise)'!$E$10:$BZ$23,3,0))^$C152/100,VLOOKUP(AJ$7,'(Energiepreise)'!$E$10:$BZ$23,4+$C151+'1. Anleitung'!$B$5-'(Energiepreise)'!$I$9,0)*AJ$22/100)</f>
        <v>0</v>
      </c>
      <c r="AK152" s="674" t="n">
        <f aca="false">IF(VLOOKUP(AK$7,'(Energiepreise)'!$B$10:$C$23,2,0)&lt;&gt;"",VLOOKUP(AK$7,'(Energiepreise)'!$B$10:$C$23,2,0)*AK$22*(1+VLOOKUP(AK$7,'(Energiepreise)'!$E$10:$BZ$23,3,0))^$C152/100,VLOOKUP(AK$7,'(Energiepreise)'!$E$10:$BZ$23,4+$C151+'1. Anleitung'!$B$5-'(Energiepreise)'!$I$9,0)*AK$22/100)</f>
        <v>0</v>
      </c>
      <c r="AL152" s="674" t="e">
        <f aca="false">IF(VLOOKUP(AL$7,'(Energiepreise)'!$B$10:$C$23,2,0)&lt;&gt;"",VLOOKUP(AL$7,'(Energiepreise)'!$B$10:$C$23,2,0)*AL$22*(1+VLOOKUP(AL$7,'(Energiepreise)'!$E$10:$BZ$23,3,0))^$C152/100,VLOOKUP(AL$7,'(Energiepreise)'!$E$10:$BZ$23,4+$C151+'1. Anleitung'!$B$5-'(Energiepreise)'!$I$9,0)*AL$22/100)</f>
        <v>#N/A</v>
      </c>
      <c r="AM152" s="674" t="e">
        <f aca="false">IF(VLOOKUP(AM$7,'(Energiepreise)'!$B$10:$C$23,2,0)&lt;&gt;"",VLOOKUP(AM$7,'(Energiepreise)'!$B$10:$C$23,2,0)*AM$22*(1+VLOOKUP(AM$7,'(Energiepreise)'!$E$10:$BZ$23,3,0))^$C152/100,VLOOKUP(AM$7,'(Energiepreise)'!$E$10:$BZ$23,4+$C151+'1. Anleitung'!$B$5-'(Energiepreise)'!$I$9,0)*AM$22/100)</f>
        <v>#N/A</v>
      </c>
      <c r="AN152" s="674" t="e">
        <f aca="false">IF(VLOOKUP(AN$7,'(Energiepreise)'!$B$10:$C$23,2,0)&lt;&gt;"",VLOOKUP(AN$7,'(Energiepreise)'!$B$10:$C$23,2,0)*AN$22*(1+VLOOKUP(AN$7,'(Energiepreise)'!$E$10:$BZ$23,3,0))^$C152/100,VLOOKUP(AN$7,'(Energiepreise)'!$E$10:$BZ$23,4+$C151+'1. Anleitung'!$B$5-'(Energiepreise)'!$I$9,0)*AN$22/100)</f>
        <v>#N/A</v>
      </c>
      <c r="ALP152" s="669"/>
      <c r="ALQ152" s="669"/>
      <c r="ALR152" s="669"/>
      <c r="ALS152" s="669"/>
    </row>
    <row r="153" s="569" customFormat="true" ht="17.25" hidden="false" customHeight="false" outlineLevel="0" collapsed="false">
      <c r="A153" s="660"/>
      <c r="B153" s="670"/>
      <c r="C153" s="671" t="n">
        <v>19</v>
      </c>
      <c r="D153" s="673"/>
      <c r="E153" s="667"/>
      <c r="F153" s="674" t="n">
        <f aca="false">IF(VLOOKUP(F$7,'(Energiepreise)'!$B$10:$C$23,2,0)&lt;&gt;"",VLOOKUP(F$7,'(Energiepreise)'!$B$10:$C$23,2,0)*F$22*(1+VLOOKUP(F$7,'(Energiepreise)'!$E$10:$BZ$23,3,0))^$C153/100,VLOOKUP(F$7,'(Energiepreise)'!$E$10:$BZ$23,4+$C152+'1. Anleitung'!$B$5-'(Energiepreise)'!$I$9,0)*F$22/100)</f>
        <v>0</v>
      </c>
      <c r="G153" s="674" t="n">
        <f aca="false">IF(VLOOKUP(G$7,'(Energiepreise)'!$B$10:$C$23,2,0)&lt;&gt;"",VLOOKUP(G$7,'(Energiepreise)'!$B$10:$C$23,2,0)*G$22*(1+VLOOKUP(G$7,'(Energiepreise)'!$E$10:$BZ$23,3,0))^$C153/100,VLOOKUP(G$7,'(Energiepreise)'!$E$10:$BZ$23,4+$C152+'1. Anleitung'!$B$5-'(Energiepreise)'!$I$9,0)*G$22/100)</f>
        <v>0</v>
      </c>
      <c r="H153" s="674" t="n">
        <f aca="false">IF(VLOOKUP(H$7,'(Energiepreise)'!$B$10:$C$23,2,0)&lt;&gt;"",VLOOKUP(H$7,'(Energiepreise)'!$B$10:$C$23,2,0)*H$22*(1+VLOOKUP(H$7,'(Energiepreise)'!$E$10:$BZ$23,3,0))^$C153/100,VLOOKUP(H$7,'(Energiepreise)'!$E$10:$BZ$23,4+$C152+'1. Anleitung'!$B$5-'(Energiepreise)'!$I$9,0)*H$22/100)</f>
        <v>0</v>
      </c>
      <c r="I153" s="674" t="n">
        <f aca="false">IF(VLOOKUP(I$7,'(Energiepreise)'!$B$10:$C$23,2,0)&lt;&gt;"",VLOOKUP(I$7,'(Energiepreise)'!$B$10:$C$23,2,0)*I$22*(1+VLOOKUP(I$7,'(Energiepreise)'!$E$10:$BZ$23,3,0))^$C153/100,VLOOKUP(I$7,'(Energiepreise)'!$E$10:$BZ$23,4+$C152+'1. Anleitung'!$B$5-'(Energiepreise)'!$I$9,0)*I$22/100)</f>
        <v>0</v>
      </c>
      <c r="J153" s="675"/>
      <c r="K153" s="676" t="n">
        <f aca="false">SUM(F153:I153)</f>
        <v>0</v>
      </c>
      <c r="L153" s="675"/>
      <c r="M153" s="675"/>
      <c r="N153" s="674" t="n">
        <f aca="false">IF(VLOOKUP(N$7,'(Energiepreise)'!$B$10:$C$23,2,0)&lt;&gt;"",VLOOKUP(N$7,'(Energiepreise)'!$B$10:$C$23,2,0)*N$22*(1+VLOOKUP(N$7,'(Energiepreise)'!$E$10:$BZ$23,3,0))^$C153/100,VLOOKUP(N$7,'(Energiepreise)'!$E$10:$BZ$23,4+$C152+'1. Anleitung'!$B$5-'(Energiepreise)'!$I$9,0)*N$22/100)</f>
        <v>0</v>
      </c>
      <c r="O153" s="674" t="n">
        <f aca="false">IF(VLOOKUP(O$7,'(Energiepreise)'!$B$10:$C$23,2,0)&lt;&gt;"",VLOOKUP(O$7,'(Energiepreise)'!$B$10:$C$23,2,0)*O$22*(1+VLOOKUP(O$7,'(Energiepreise)'!$E$10:$BZ$23,3,0))^$C153/100,VLOOKUP(O$7,'(Energiepreise)'!$E$10:$BZ$23,4+$C152+'1. Anleitung'!$B$5-'(Energiepreise)'!$I$9,0)*O$22/100)</f>
        <v>0</v>
      </c>
      <c r="P153" s="674" t="n">
        <f aca="false">IF(VLOOKUP(P$7,'(Energiepreise)'!$B$10:$C$23,2,0)&lt;&gt;"",VLOOKUP(P$7,'(Energiepreise)'!$B$10:$C$23,2,0)*P$22*(1+VLOOKUP(P$7,'(Energiepreise)'!$E$10:$BZ$23,3,0))^$C153/100,VLOOKUP(P$7,'(Energiepreise)'!$E$10:$BZ$23,4+$C152+'1. Anleitung'!$B$5-'(Energiepreise)'!$I$9,0)*P$22/100)</f>
        <v>0</v>
      </c>
      <c r="Q153" s="674" t="n">
        <f aca="false">IF(VLOOKUP(Q$7,'(Energiepreise)'!$B$10:$C$23,2,0)&lt;&gt;"",VLOOKUP(Q$7,'(Energiepreise)'!$B$10:$C$23,2,0)*Q$22*(1+VLOOKUP(Q$7,'(Energiepreise)'!$E$10:$BZ$23,3,0))^$C153/100,VLOOKUP(Q$7,'(Energiepreise)'!$E$10:$BZ$23,4+$C152+'1. Anleitung'!$B$5-'(Energiepreise)'!$I$9,0)*Q$22/100)</f>
        <v>0</v>
      </c>
      <c r="R153" s="675"/>
      <c r="S153" s="677" t="n">
        <f aca="false">SUM(N153:Q153)</f>
        <v>0</v>
      </c>
      <c r="T153" s="675"/>
      <c r="U153" s="674" t="n">
        <f aca="false">IF(VLOOKUP(U$7,'(Energiepreise)'!$B$10:$C$23,2,0)&lt;&gt;"",VLOOKUP(U$7,'(Energiepreise)'!$B$10:$C$23,2,0)*U$22*(1+VLOOKUP(U$7,'(Energiepreise)'!$E$10:$BZ$23,3,0))^$C153/100,VLOOKUP(U$7,'(Energiepreise)'!$E$10:$BZ$23,4+$C152+'1. Anleitung'!$B$5-'(Energiepreise)'!$I$9,0)*U$22/100)</f>
        <v>0</v>
      </c>
      <c r="V153" s="674" t="n">
        <f aca="false">IF(VLOOKUP(V$7,'(Energiepreise)'!$B$10:$C$23,2,0)&lt;&gt;"",VLOOKUP(V$7,'(Energiepreise)'!$B$10:$C$23,2,0)*V$22*(1+VLOOKUP(V$7,'(Energiepreise)'!$E$10:$BZ$23,3,0))^$C153/100,VLOOKUP(V$7,'(Energiepreise)'!$E$10:$BZ$23,4+$C152+'1. Anleitung'!$B$5-'(Energiepreise)'!$I$9,0)*V$22/100)</f>
        <v>0</v>
      </c>
      <c r="W153" s="674" t="n">
        <f aca="false">IF(VLOOKUP(W$7,'(Energiepreise)'!$B$10:$C$23,2,0)&lt;&gt;"",VLOOKUP(W$7,'(Energiepreise)'!$B$10:$C$23,2,0)*W$22*(1+VLOOKUP(W$7,'(Energiepreise)'!$E$10:$BZ$23,3,0))^$C153/100,VLOOKUP(W$7,'(Energiepreise)'!$E$10:$BZ$23,4+$C152+'1. Anleitung'!$B$5-'(Energiepreise)'!$I$9,0)*W$22/100)</f>
        <v>0</v>
      </c>
      <c r="X153" s="674" t="n">
        <f aca="false">IF(VLOOKUP(X$7,'(Energiepreise)'!$B$10:$C$23,2,0)&lt;&gt;"",VLOOKUP(X$7,'(Energiepreise)'!$B$10:$C$23,2,0)*X$22*(1+VLOOKUP(X$7,'(Energiepreise)'!$E$10:$BZ$23,3,0))^$C153/100,VLOOKUP(X$7,'(Energiepreise)'!$E$10:$BZ$23,4+$C152+'1. Anleitung'!$B$5-'(Energiepreise)'!$I$9,0)*X$22/100)</f>
        <v>0</v>
      </c>
      <c r="Y153" s="674" t="n">
        <f aca="false">IF(VLOOKUP(Y$7,'(Energiepreise)'!$B$10:$C$23,2,0)&lt;&gt;"",VLOOKUP(Y$7,'(Energiepreise)'!$B$10:$C$23,2,0)*Y$22*(1+VLOOKUP(Y$7,'(Energiepreise)'!$E$10:$BZ$23,3,0))^$C153/100,VLOOKUP(Y$7,'(Energiepreise)'!$E$10:$BZ$23,4+$C152+'1. Anleitung'!$B$5-'(Energiepreise)'!$I$9,0)*Y$22/100)</f>
        <v>0</v>
      </c>
      <c r="Z153" s="674" t="n">
        <f aca="false">IF(VLOOKUP(Z$7,'(Energiepreise)'!$B$10:$C$23,2,0)&lt;&gt;"",VLOOKUP(Z$7,'(Energiepreise)'!$B$10:$C$23,2,0)*Z$22*(1+VLOOKUP(Z$7,'(Energiepreise)'!$E$10:$BZ$23,3,0))^$C153/100,VLOOKUP(Z$7,'(Energiepreise)'!$E$10:$BZ$23,4+$C152+'1. Anleitung'!$B$5-'(Energiepreise)'!$I$9,0)*Z$22/100)</f>
        <v>0</v>
      </c>
      <c r="AA153" s="674" t="n">
        <f aca="false">IF(VLOOKUP(AA$7,'(Energiepreise)'!$B$10:$C$23,2,0)&lt;&gt;"",VLOOKUP(AA$7,'(Energiepreise)'!$B$10:$C$23,2,0)*AA$22*(1+VLOOKUP(AA$7,'(Energiepreise)'!$E$10:$BZ$23,3,0))^$C153/100,VLOOKUP(AA$7,'(Energiepreise)'!$E$10:$BZ$23,4+$C152+'1. Anleitung'!$B$5-'(Energiepreise)'!$I$9,0)*AA$22/100)</f>
        <v>0</v>
      </c>
      <c r="AB153" s="674" t="n">
        <f aca="false">IF(VLOOKUP(AB$7,'(Energiepreise)'!$B$10:$C$23,2,0)&lt;&gt;"",VLOOKUP(AB$7,'(Energiepreise)'!$B$10:$C$23,2,0)*AB$22*(1+VLOOKUP(AB$7,'(Energiepreise)'!$E$10:$BZ$23,3,0))^$C153/100,VLOOKUP(AB$7,'(Energiepreise)'!$E$10:$BZ$23,4+$C152+'1. Anleitung'!$B$5-'(Energiepreise)'!$I$9,0)*AB$22/100)</f>
        <v>0</v>
      </c>
      <c r="AC153" s="674" t="n">
        <f aca="false">IF(VLOOKUP(AC$7,'(Energiepreise)'!$B$10:$C$23,2,0)&lt;&gt;"",VLOOKUP(AC$7,'(Energiepreise)'!$B$10:$C$23,2,0)*AC$22*(1+VLOOKUP(AC$7,'(Energiepreise)'!$E$10:$BZ$23,3,0))^$C153/100,VLOOKUP(AC$7,'(Energiepreise)'!$E$10:$BZ$23,4+$C152+'1. Anleitung'!$B$5-'(Energiepreise)'!$I$9,0)*AC$22/100)</f>
        <v>0</v>
      </c>
      <c r="AD153" s="674" t="n">
        <f aca="false">IF(VLOOKUP(AD$7,'(Energiepreise)'!$B$10:$C$23,2,0)&lt;&gt;"",VLOOKUP(AD$7,'(Energiepreise)'!$B$10:$C$23,2,0)*AD$22*(1+VLOOKUP(AD$7,'(Energiepreise)'!$E$10:$BZ$23,3,0))^$C153/100,VLOOKUP(AD$7,'(Energiepreise)'!$E$10:$BZ$23,4+$C152+'1. Anleitung'!$B$5-'(Energiepreise)'!$I$9,0)*AD$22/100)</f>
        <v>0</v>
      </c>
      <c r="AE153" s="674" t="n">
        <f aca="false">IF(VLOOKUP(AE$7,'(Energiepreise)'!$B$10:$C$23,2,0)&lt;&gt;"",VLOOKUP(AE$7,'(Energiepreise)'!$B$10:$C$23,2,0)*AE$22*(1+VLOOKUP(AE$7,'(Energiepreise)'!$E$10:$BZ$23,3,0))^$C153/100,VLOOKUP(AE$7,'(Energiepreise)'!$E$10:$BZ$23,4+$C152+'1. Anleitung'!$B$5-'(Energiepreise)'!$I$9,0)*AE$22/100)</f>
        <v>0</v>
      </c>
      <c r="AF153" s="674" t="n">
        <f aca="false">IF(VLOOKUP(AF$7,'(Energiepreise)'!$B$10:$C$23,2,0)&lt;&gt;"",VLOOKUP(AF$7,'(Energiepreise)'!$B$10:$C$23,2,0)*AF$22*(1+VLOOKUP(AF$7,'(Energiepreise)'!$E$10:$BZ$23,3,0))^$C153/100,VLOOKUP(AF$7,'(Energiepreise)'!$E$10:$BZ$23,4+$C152+'1. Anleitung'!$B$5-'(Energiepreise)'!$I$9,0)*AF$22/100)</f>
        <v>0</v>
      </c>
      <c r="AG153" s="674" t="n">
        <f aca="false">IF(VLOOKUP(AG$7,'(Energiepreise)'!$B$10:$C$23,2,0)&lt;&gt;"",VLOOKUP(AG$7,'(Energiepreise)'!$B$10:$C$23,2,0)*AG$22*(1+VLOOKUP(AG$7,'(Energiepreise)'!$E$10:$BZ$23,3,0))^$C153/100,VLOOKUP(AG$7,'(Energiepreise)'!$E$10:$BZ$23,4+$C152+'1. Anleitung'!$B$5-'(Energiepreise)'!$I$9,0)*AG$22/100)</f>
        <v>0</v>
      </c>
      <c r="AH153" s="674" t="n">
        <f aca="false">IF(VLOOKUP(AH$7,'(Energiepreise)'!$B$10:$C$23,2,0)&lt;&gt;"",VLOOKUP(AH$7,'(Energiepreise)'!$B$10:$C$23,2,0)*AH$22*(1+VLOOKUP(AH$7,'(Energiepreise)'!$E$10:$BZ$23,3,0))^$C153/100,VLOOKUP(AH$7,'(Energiepreise)'!$E$10:$BZ$23,4+$C152+'1. Anleitung'!$B$5-'(Energiepreise)'!$I$9,0)*AH$22/100)</f>
        <v>0</v>
      </c>
      <c r="AI153" s="674" t="n">
        <f aca="false">IF(VLOOKUP(AI$7,'(Energiepreise)'!$B$10:$C$23,2,0)&lt;&gt;"",VLOOKUP(AI$7,'(Energiepreise)'!$B$10:$C$23,2,0)*AI$22*(1+VLOOKUP(AI$7,'(Energiepreise)'!$E$10:$BZ$23,3,0))^$C153/100,VLOOKUP(AI$7,'(Energiepreise)'!$E$10:$BZ$23,4+$C152+'1. Anleitung'!$B$5-'(Energiepreise)'!$I$9,0)*AI$22/100)</f>
        <v>0</v>
      </c>
      <c r="AJ153" s="674" t="n">
        <f aca="false">IF(VLOOKUP(AJ$7,'(Energiepreise)'!$B$10:$C$23,2,0)&lt;&gt;"",VLOOKUP(AJ$7,'(Energiepreise)'!$B$10:$C$23,2,0)*AJ$22*(1+VLOOKUP(AJ$7,'(Energiepreise)'!$E$10:$BZ$23,3,0))^$C153/100,VLOOKUP(AJ$7,'(Energiepreise)'!$E$10:$BZ$23,4+$C152+'1. Anleitung'!$B$5-'(Energiepreise)'!$I$9,0)*AJ$22/100)</f>
        <v>0</v>
      </c>
      <c r="AK153" s="674" t="n">
        <f aca="false">IF(VLOOKUP(AK$7,'(Energiepreise)'!$B$10:$C$23,2,0)&lt;&gt;"",VLOOKUP(AK$7,'(Energiepreise)'!$B$10:$C$23,2,0)*AK$22*(1+VLOOKUP(AK$7,'(Energiepreise)'!$E$10:$BZ$23,3,0))^$C153/100,VLOOKUP(AK$7,'(Energiepreise)'!$E$10:$BZ$23,4+$C152+'1. Anleitung'!$B$5-'(Energiepreise)'!$I$9,0)*AK$22/100)</f>
        <v>0</v>
      </c>
      <c r="AL153" s="674" t="e">
        <f aca="false">IF(VLOOKUP(AL$7,'(Energiepreise)'!$B$10:$C$23,2,0)&lt;&gt;"",VLOOKUP(AL$7,'(Energiepreise)'!$B$10:$C$23,2,0)*AL$22*(1+VLOOKUP(AL$7,'(Energiepreise)'!$E$10:$BZ$23,3,0))^$C153/100,VLOOKUP(AL$7,'(Energiepreise)'!$E$10:$BZ$23,4+$C152+'1. Anleitung'!$B$5-'(Energiepreise)'!$I$9,0)*AL$22/100)</f>
        <v>#N/A</v>
      </c>
      <c r="AM153" s="674" t="e">
        <f aca="false">IF(VLOOKUP(AM$7,'(Energiepreise)'!$B$10:$C$23,2,0)&lt;&gt;"",VLOOKUP(AM$7,'(Energiepreise)'!$B$10:$C$23,2,0)*AM$22*(1+VLOOKUP(AM$7,'(Energiepreise)'!$E$10:$BZ$23,3,0))^$C153/100,VLOOKUP(AM$7,'(Energiepreise)'!$E$10:$BZ$23,4+$C152+'1. Anleitung'!$B$5-'(Energiepreise)'!$I$9,0)*AM$22/100)</f>
        <v>#N/A</v>
      </c>
      <c r="AN153" s="674" t="e">
        <f aca="false">IF(VLOOKUP(AN$7,'(Energiepreise)'!$B$10:$C$23,2,0)&lt;&gt;"",VLOOKUP(AN$7,'(Energiepreise)'!$B$10:$C$23,2,0)*AN$22*(1+VLOOKUP(AN$7,'(Energiepreise)'!$E$10:$BZ$23,3,0))^$C153/100,VLOOKUP(AN$7,'(Energiepreise)'!$E$10:$BZ$23,4+$C152+'1. Anleitung'!$B$5-'(Energiepreise)'!$I$9,0)*AN$22/100)</f>
        <v>#N/A</v>
      </c>
      <c r="ALP153" s="669"/>
      <c r="ALQ153" s="669"/>
      <c r="ALR153" s="669"/>
      <c r="ALS153" s="669"/>
    </row>
    <row r="154" s="569" customFormat="true" ht="17.25" hidden="false" customHeight="false" outlineLevel="0" collapsed="false">
      <c r="A154" s="660"/>
      <c r="B154" s="670"/>
      <c r="C154" s="671" t="n">
        <v>20</v>
      </c>
      <c r="D154" s="673"/>
      <c r="E154" s="667"/>
      <c r="F154" s="674" t="n">
        <f aca="false">IF(VLOOKUP(F$7,'(Energiepreise)'!$B$10:$C$23,2,0)&lt;&gt;"",VLOOKUP(F$7,'(Energiepreise)'!$B$10:$C$23,2,0)*F$22*(1+VLOOKUP(F$7,'(Energiepreise)'!$E$10:$BZ$23,3,0))^$C154/100,VLOOKUP(F$7,'(Energiepreise)'!$E$10:$BZ$23,4+$C153+'1. Anleitung'!$B$5-'(Energiepreise)'!$I$9,0)*F$22/100)</f>
        <v>0</v>
      </c>
      <c r="G154" s="674" t="n">
        <f aca="false">IF(VLOOKUP(G$7,'(Energiepreise)'!$B$10:$C$23,2,0)&lt;&gt;"",VLOOKUP(G$7,'(Energiepreise)'!$B$10:$C$23,2,0)*G$22*(1+VLOOKUP(G$7,'(Energiepreise)'!$E$10:$BZ$23,3,0))^$C154/100,VLOOKUP(G$7,'(Energiepreise)'!$E$10:$BZ$23,4+$C153+'1. Anleitung'!$B$5-'(Energiepreise)'!$I$9,0)*G$22/100)</f>
        <v>0</v>
      </c>
      <c r="H154" s="674" t="n">
        <f aca="false">IF(VLOOKUP(H$7,'(Energiepreise)'!$B$10:$C$23,2,0)&lt;&gt;"",VLOOKUP(H$7,'(Energiepreise)'!$B$10:$C$23,2,0)*H$22*(1+VLOOKUP(H$7,'(Energiepreise)'!$E$10:$BZ$23,3,0))^$C154/100,VLOOKUP(H$7,'(Energiepreise)'!$E$10:$BZ$23,4+$C153+'1. Anleitung'!$B$5-'(Energiepreise)'!$I$9,0)*H$22/100)</f>
        <v>0</v>
      </c>
      <c r="I154" s="674" t="n">
        <f aca="false">IF(VLOOKUP(I$7,'(Energiepreise)'!$B$10:$C$23,2,0)&lt;&gt;"",VLOOKUP(I$7,'(Energiepreise)'!$B$10:$C$23,2,0)*I$22*(1+VLOOKUP(I$7,'(Energiepreise)'!$E$10:$BZ$23,3,0))^$C154/100,VLOOKUP(I$7,'(Energiepreise)'!$E$10:$BZ$23,4+$C153+'1. Anleitung'!$B$5-'(Energiepreise)'!$I$9,0)*I$22/100)</f>
        <v>0</v>
      </c>
      <c r="J154" s="675"/>
      <c r="K154" s="676" t="n">
        <f aca="false">SUM(F154:I154)</f>
        <v>0</v>
      </c>
      <c r="L154" s="675"/>
      <c r="M154" s="675"/>
      <c r="N154" s="674" t="n">
        <f aca="false">IF(VLOOKUP(N$7,'(Energiepreise)'!$B$10:$C$23,2,0)&lt;&gt;"",VLOOKUP(N$7,'(Energiepreise)'!$B$10:$C$23,2,0)*N$22*(1+VLOOKUP(N$7,'(Energiepreise)'!$E$10:$BZ$23,3,0))^$C154/100,VLOOKUP(N$7,'(Energiepreise)'!$E$10:$BZ$23,4+$C153+'1. Anleitung'!$B$5-'(Energiepreise)'!$I$9,0)*N$22/100)</f>
        <v>0</v>
      </c>
      <c r="O154" s="674" t="n">
        <f aca="false">IF(VLOOKUP(O$7,'(Energiepreise)'!$B$10:$C$23,2,0)&lt;&gt;"",VLOOKUP(O$7,'(Energiepreise)'!$B$10:$C$23,2,0)*O$22*(1+VLOOKUP(O$7,'(Energiepreise)'!$E$10:$BZ$23,3,0))^$C154/100,VLOOKUP(O$7,'(Energiepreise)'!$E$10:$BZ$23,4+$C153+'1. Anleitung'!$B$5-'(Energiepreise)'!$I$9,0)*O$22/100)</f>
        <v>0</v>
      </c>
      <c r="P154" s="674" t="n">
        <f aca="false">IF(VLOOKUP(P$7,'(Energiepreise)'!$B$10:$C$23,2,0)&lt;&gt;"",VLOOKUP(P$7,'(Energiepreise)'!$B$10:$C$23,2,0)*P$22*(1+VLOOKUP(P$7,'(Energiepreise)'!$E$10:$BZ$23,3,0))^$C154/100,VLOOKUP(P$7,'(Energiepreise)'!$E$10:$BZ$23,4+$C153+'1. Anleitung'!$B$5-'(Energiepreise)'!$I$9,0)*P$22/100)</f>
        <v>0</v>
      </c>
      <c r="Q154" s="674" t="n">
        <f aca="false">IF(VLOOKUP(Q$7,'(Energiepreise)'!$B$10:$C$23,2,0)&lt;&gt;"",VLOOKUP(Q$7,'(Energiepreise)'!$B$10:$C$23,2,0)*Q$22*(1+VLOOKUP(Q$7,'(Energiepreise)'!$E$10:$BZ$23,3,0))^$C154/100,VLOOKUP(Q$7,'(Energiepreise)'!$E$10:$BZ$23,4+$C153+'1. Anleitung'!$B$5-'(Energiepreise)'!$I$9,0)*Q$22/100)</f>
        <v>0</v>
      </c>
      <c r="R154" s="675"/>
      <c r="S154" s="677" t="n">
        <f aca="false">SUM(N154:Q154)</f>
        <v>0</v>
      </c>
      <c r="T154" s="675"/>
      <c r="U154" s="674" t="n">
        <f aca="false">IF(VLOOKUP(U$7,'(Energiepreise)'!$B$10:$C$23,2,0)&lt;&gt;"",VLOOKUP(U$7,'(Energiepreise)'!$B$10:$C$23,2,0)*U$22*(1+VLOOKUP(U$7,'(Energiepreise)'!$E$10:$BZ$23,3,0))^$C154/100,VLOOKUP(U$7,'(Energiepreise)'!$E$10:$BZ$23,4+$C153+'1. Anleitung'!$B$5-'(Energiepreise)'!$I$9,0)*U$22/100)</f>
        <v>0</v>
      </c>
      <c r="V154" s="674" t="n">
        <f aca="false">IF(VLOOKUP(V$7,'(Energiepreise)'!$B$10:$C$23,2,0)&lt;&gt;"",VLOOKUP(V$7,'(Energiepreise)'!$B$10:$C$23,2,0)*V$22*(1+VLOOKUP(V$7,'(Energiepreise)'!$E$10:$BZ$23,3,0))^$C154/100,VLOOKUP(V$7,'(Energiepreise)'!$E$10:$BZ$23,4+$C153+'1. Anleitung'!$B$5-'(Energiepreise)'!$I$9,0)*V$22/100)</f>
        <v>0</v>
      </c>
      <c r="W154" s="674" t="n">
        <f aca="false">IF(VLOOKUP(W$7,'(Energiepreise)'!$B$10:$C$23,2,0)&lt;&gt;"",VLOOKUP(W$7,'(Energiepreise)'!$B$10:$C$23,2,0)*W$22*(1+VLOOKUP(W$7,'(Energiepreise)'!$E$10:$BZ$23,3,0))^$C154/100,VLOOKUP(W$7,'(Energiepreise)'!$E$10:$BZ$23,4+$C153+'1. Anleitung'!$B$5-'(Energiepreise)'!$I$9,0)*W$22/100)</f>
        <v>0</v>
      </c>
      <c r="X154" s="674" t="n">
        <f aca="false">IF(VLOOKUP(X$7,'(Energiepreise)'!$B$10:$C$23,2,0)&lt;&gt;"",VLOOKUP(X$7,'(Energiepreise)'!$B$10:$C$23,2,0)*X$22*(1+VLOOKUP(X$7,'(Energiepreise)'!$E$10:$BZ$23,3,0))^$C154/100,VLOOKUP(X$7,'(Energiepreise)'!$E$10:$BZ$23,4+$C153+'1. Anleitung'!$B$5-'(Energiepreise)'!$I$9,0)*X$22/100)</f>
        <v>0</v>
      </c>
      <c r="Y154" s="674" t="n">
        <f aca="false">IF(VLOOKUP(Y$7,'(Energiepreise)'!$B$10:$C$23,2,0)&lt;&gt;"",VLOOKUP(Y$7,'(Energiepreise)'!$B$10:$C$23,2,0)*Y$22*(1+VLOOKUP(Y$7,'(Energiepreise)'!$E$10:$BZ$23,3,0))^$C154/100,VLOOKUP(Y$7,'(Energiepreise)'!$E$10:$BZ$23,4+$C153+'1. Anleitung'!$B$5-'(Energiepreise)'!$I$9,0)*Y$22/100)</f>
        <v>0</v>
      </c>
      <c r="Z154" s="674" t="n">
        <f aca="false">IF(VLOOKUP(Z$7,'(Energiepreise)'!$B$10:$C$23,2,0)&lt;&gt;"",VLOOKUP(Z$7,'(Energiepreise)'!$B$10:$C$23,2,0)*Z$22*(1+VLOOKUP(Z$7,'(Energiepreise)'!$E$10:$BZ$23,3,0))^$C154/100,VLOOKUP(Z$7,'(Energiepreise)'!$E$10:$BZ$23,4+$C153+'1. Anleitung'!$B$5-'(Energiepreise)'!$I$9,0)*Z$22/100)</f>
        <v>0</v>
      </c>
      <c r="AA154" s="674" t="n">
        <f aca="false">IF(VLOOKUP(AA$7,'(Energiepreise)'!$B$10:$C$23,2,0)&lt;&gt;"",VLOOKUP(AA$7,'(Energiepreise)'!$B$10:$C$23,2,0)*AA$22*(1+VLOOKUP(AA$7,'(Energiepreise)'!$E$10:$BZ$23,3,0))^$C154/100,VLOOKUP(AA$7,'(Energiepreise)'!$E$10:$BZ$23,4+$C153+'1. Anleitung'!$B$5-'(Energiepreise)'!$I$9,0)*AA$22/100)</f>
        <v>0</v>
      </c>
      <c r="AB154" s="674" t="n">
        <f aca="false">IF(VLOOKUP(AB$7,'(Energiepreise)'!$B$10:$C$23,2,0)&lt;&gt;"",VLOOKUP(AB$7,'(Energiepreise)'!$B$10:$C$23,2,0)*AB$22*(1+VLOOKUP(AB$7,'(Energiepreise)'!$E$10:$BZ$23,3,0))^$C154/100,VLOOKUP(AB$7,'(Energiepreise)'!$E$10:$BZ$23,4+$C153+'1. Anleitung'!$B$5-'(Energiepreise)'!$I$9,0)*AB$22/100)</f>
        <v>0</v>
      </c>
      <c r="AC154" s="674" t="n">
        <f aca="false">IF(VLOOKUP(AC$7,'(Energiepreise)'!$B$10:$C$23,2,0)&lt;&gt;"",VLOOKUP(AC$7,'(Energiepreise)'!$B$10:$C$23,2,0)*AC$22*(1+VLOOKUP(AC$7,'(Energiepreise)'!$E$10:$BZ$23,3,0))^$C154/100,VLOOKUP(AC$7,'(Energiepreise)'!$E$10:$BZ$23,4+$C153+'1. Anleitung'!$B$5-'(Energiepreise)'!$I$9,0)*AC$22/100)</f>
        <v>0</v>
      </c>
      <c r="AD154" s="674" t="n">
        <f aca="false">IF(VLOOKUP(AD$7,'(Energiepreise)'!$B$10:$C$23,2,0)&lt;&gt;"",VLOOKUP(AD$7,'(Energiepreise)'!$B$10:$C$23,2,0)*AD$22*(1+VLOOKUP(AD$7,'(Energiepreise)'!$E$10:$BZ$23,3,0))^$C154/100,VLOOKUP(AD$7,'(Energiepreise)'!$E$10:$BZ$23,4+$C153+'1. Anleitung'!$B$5-'(Energiepreise)'!$I$9,0)*AD$22/100)</f>
        <v>0</v>
      </c>
      <c r="AE154" s="674" t="n">
        <f aca="false">IF(VLOOKUP(AE$7,'(Energiepreise)'!$B$10:$C$23,2,0)&lt;&gt;"",VLOOKUP(AE$7,'(Energiepreise)'!$B$10:$C$23,2,0)*AE$22*(1+VLOOKUP(AE$7,'(Energiepreise)'!$E$10:$BZ$23,3,0))^$C154/100,VLOOKUP(AE$7,'(Energiepreise)'!$E$10:$BZ$23,4+$C153+'1. Anleitung'!$B$5-'(Energiepreise)'!$I$9,0)*AE$22/100)</f>
        <v>0</v>
      </c>
      <c r="AF154" s="674" t="n">
        <f aca="false">IF(VLOOKUP(AF$7,'(Energiepreise)'!$B$10:$C$23,2,0)&lt;&gt;"",VLOOKUP(AF$7,'(Energiepreise)'!$B$10:$C$23,2,0)*AF$22*(1+VLOOKUP(AF$7,'(Energiepreise)'!$E$10:$BZ$23,3,0))^$C154/100,VLOOKUP(AF$7,'(Energiepreise)'!$E$10:$BZ$23,4+$C153+'1. Anleitung'!$B$5-'(Energiepreise)'!$I$9,0)*AF$22/100)</f>
        <v>0</v>
      </c>
      <c r="AG154" s="674" t="n">
        <f aca="false">IF(VLOOKUP(AG$7,'(Energiepreise)'!$B$10:$C$23,2,0)&lt;&gt;"",VLOOKUP(AG$7,'(Energiepreise)'!$B$10:$C$23,2,0)*AG$22*(1+VLOOKUP(AG$7,'(Energiepreise)'!$E$10:$BZ$23,3,0))^$C154/100,VLOOKUP(AG$7,'(Energiepreise)'!$E$10:$BZ$23,4+$C153+'1. Anleitung'!$B$5-'(Energiepreise)'!$I$9,0)*AG$22/100)</f>
        <v>0</v>
      </c>
      <c r="AH154" s="674" t="n">
        <f aca="false">IF(VLOOKUP(AH$7,'(Energiepreise)'!$B$10:$C$23,2,0)&lt;&gt;"",VLOOKUP(AH$7,'(Energiepreise)'!$B$10:$C$23,2,0)*AH$22*(1+VLOOKUP(AH$7,'(Energiepreise)'!$E$10:$BZ$23,3,0))^$C154/100,VLOOKUP(AH$7,'(Energiepreise)'!$E$10:$BZ$23,4+$C153+'1. Anleitung'!$B$5-'(Energiepreise)'!$I$9,0)*AH$22/100)</f>
        <v>0</v>
      </c>
      <c r="AI154" s="674" t="n">
        <f aca="false">IF(VLOOKUP(AI$7,'(Energiepreise)'!$B$10:$C$23,2,0)&lt;&gt;"",VLOOKUP(AI$7,'(Energiepreise)'!$B$10:$C$23,2,0)*AI$22*(1+VLOOKUP(AI$7,'(Energiepreise)'!$E$10:$BZ$23,3,0))^$C154/100,VLOOKUP(AI$7,'(Energiepreise)'!$E$10:$BZ$23,4+$C153+'1. Anleitung'!$B$5-'(Energiepreise)'!$I$9,0)*AI$22/100)</f>
        <v>0</v>
      </c>
      <c r="AJ154" s="674" t="n">
        <f aca="false">IF(VLOOKUP(AJ$7,'(Energiepreise)'!$B$10:$C$23,2,0)&lt;&gt;"",VLOOKUP(AJ$7,'(Energiepreise)'!$B$10:$C$23,2,0)*AJ$22*(1+VLOOKUP(AJ$7,'(Energiepreise)'!$E$10:$BZ$23,3,0))^$C154/100,VLOOKUP(AJ$7,'(Energiepreise)'!$E$10:$BZ$23,4+$C153+'1. Anleitung'!$B$5-'(Energiepreise)'!$I$9,0)*AJ$22/100)</f>
        <v>0</v>
      </c>
      <c r="AK154" s="674" t="n">
        <f aca="false">IF(VLOOKUP(AK$7,'(Energiepreise)'!$B$10:$C$23,2,0)&lt;&gt;"",VLOOKUP(AK$7,'(Energiepreise)'!$B$10:$C$23,2,0)*AK$22*(1+VLOOKUP(AK$7,'(Energiepreise)'!$E$10:$BZ$23,3,0))^$C154/100,VLOOKUP(AK$7,'(Energiepreise)'!$E$10:$BZ$23,4+$C153+'1. Anleitung'!$B$5-'(Energiepreise)'!$I$9,0)*AK$22/100)</f>
        <v>0</v>
      </c>
      <c r="AL154" s="674" t="e">
        <f aca="false">IF(VLOOKUP(AL$7,'(Energiepreise)'!$B$10:$C$23,2,0)&lt;&gt;"",VLOOKUP(AL$7,'(Energiepreise)'!$B$10:$C$23,2,0)*AL$22*(1+VLOOKUP(AL$7,'(Energiepreise)'!$E$10:$BZ$23,3,0))^$C154/100,VLOOKUP(AL$7,'(Energiepreise)'!$E$10:$BZ$23,4+$C153+'1. Anleitung'!$B$5-'(Energiepreise)'!$I$9,0)*AL$22/100)</f>
        <v>#N/A</v>
      </c>
      <c r="AM154" s="674" t="e">
        <f aca="false">IF(VLOOKUP(AM$7,'(Energiepreise)'!$B$10:$C$23,2,0)&lt;&gt;"",VLOOKUP(AM$7,'(Energiepreise)'!$B$10:$C$23,2,0)*AM$22*(1+VLOOKUP(AM$7,'(Energiepreise)'!$E$10:$BZ$23,3,0))^$C154/100,VLOOKUP(AM$7,'(Energiepreise)'!$E$10:$BZ$23,4+$C153+'1. Anleitung'!$B$5-'(Energiepreise)'!$I$9,0)*AM$22/100)</f>
        <v>#N/A</v>
      </c>
      <c r="AN154" s="674" t="e">
        <f aca="false">IF(VLOOKUP(AN$7,'(Energiepreise)'!$B$10:$C$23,2,0)&lt;&gt;"",VLOOKUP(AN$7,'(Energiepreise)'!$B$10:$C$23,2,0)*AN$22*(1+VLOOKUP(AN$7,'(Energiepreise)'!$E$10:$BZ$23,3,0))^$C154/100,VLOOKUP(AN$7,'(Energiepreise)'!$E$10:$BZ$23,4+$C153+'1. Anleitung'!$B$5-'(Energiepreise)'!$I$9,0)*AN$22/100)</f>
        <v>#N/A</v>
      </c>
      <c r="ALP154" s="669"/>
      <c r="ALQ154" s="669"/>
      <c r="ALR154" s="669"/>
      <c r="ALS154" s="669"/>
    </row>
    <row r="155" s="569" customFormat="true" ht="17.25" hidden="false" customHeight="false" outlineLevel="0" collapsed="false">
      <c r="A155" s="660"/>
      <c r="B155" s="670"/>
      <c r="C155" s="671" t="n">
        <v>21</v>
      </c>
      <c r="D155" s="673"/>
      <c r="E155" s="667"/>
      <c r="F155" s="674" t="n">
        <f aca="false">IF(VLOOKUP(F$7,'(Energiepreise)'!$B$10:$C$23,2,0)&lt;&gt;"",VLOOKUP(F$7,'(Energiepreise)'!$B$10:$C$23,2,0)*F$22*(1+VLOOKUP(F$7,'(Energiepreise)'!$E$10:$BZ$23,3,0))^$C155/100,VLOOKUP(F$7,'(Energiepreise)'!$E$10:$BZ$23,4+$C154+'1. Anleitung'!$B$5-'(Energiepreise)'!$I$9,0)*F$22/100)</f>
        <v>0</v>
      </c>
      <c r="G155" s="674" t="n">
        <f aca="false">IF(VLOOKUP(G$7,'(Energiepreise)'!$B$10:$C$23,2,0)&lt;&gt;"",VLOOKUP(G$7,'(Energiepreise)'!$B$10:$C$23,2,0)*G$22*(1+VLOOKUP(G$7,'(Energiepreise)'!$E$10:$BZ$23,3,0))^$C155/100,VLOOKUP(G$7,'(Energiepreise)'!$E$10:$BZ$23,4+$C154+'1. Anleitung'!$B$5-'(Energiepreise)'!$I$9,0)*G$22/100)</f>
        <v>0</v>
      </c>
      <c r="H155" s="674" t="n">
        <f aca="false">IF(VLOOKUP(H$7,'(Energiepreise)'!$B$10:$C$23,2,0)&lt;&gt;"",VLOOKUP(H$7,'(Energiepreise)'!$B$10:$C$23,2,0)*H$22*(1+VLOOKUP(H$7,'(Energiepreise)'!$E$10:$BZ$23,3,0))^$C155/100,VLOOKUP(H$7,'(Energiepreise)'!$E$10:$BZ$23,4+$C154+'1. Anleitung'!$B$5-'(Energiepreise)'!$I$9,0)*H$22/100)</f>
        <v>0</v>
      </c>
      <c r="I155" s="674" t="n">
        <f aca="false">IF(VLOOKUP(I$7,'(Energiepreise)'!$B$10:$C$23,2,0)&lt;&gt;"",VLOOKUP(I$7,'(Energiepreise)'!$B$10:$C$23,2,0)*I$22*(1+VLOOKUP(I$7,'(Energiepreise)'!$E$10:$BZ$23,3,0))^$C155/100,VLOOKUP(I$7,'(Energiepreise)'!$E$10:$BZ$23,4+$C154+'1. Anleitung'!$B$5-'(Energiepreise)'!$I$9,0)*I$22/100)</f>
        <v>0</v>
      </c>
      <c r="J155" s="675"/>
      <c r="K155" s="676" t="n">
        <f aca="false">SUM(F155:I155)</f>
        <v>0</v>
      </c>
      <c r="L155" s="675"/>
      <c r="M155" s="675"/>
      <c r="N155" s="674" t="n">
        <f aca="false">IF(VLOOKUP(N$7,'(Energiepreise)'!$B$10:$C$23,2,0)&lt;&gt;"",VLOOKUP(N$7,'(Energiepreise)'!$B$10:$C$23,2,0)*N$22*(1+VLOOKUP(N$7,'(Energiepreise)'!$E$10:$BZ$23,3,0))^$C155/100,VLOOKUP(N$7,'(Energiepreise)'!$E$10:$BZ$23,4+$C154+'1. Anleitung'!$B$5-'(Energiepreise)'!$I$9,0)*N$22/100)</f>
        <v>0</v>
      </c>
      <c r="O155" s="674" t="n">
        <f aca="false">IF(VLOOKUP(O$7,'(Energiepreise)'!$B$10:$C$23,2,0)&lt;&gt;"",VLOOKUP(O$7,'(Energiepreise)'!$B$10:$C$23,2,0)*O$22*(1+VLOOKUP(O$7,'(Energiepreise)'!$E$10:$BZ$23,3,0))^$C155/100,VLOOKUP(O$7,'(Energiepreise)'!$E$10:$BZ$23,4+$C154+'1. Anleitung'!$B$5-'(Energiepreise)'!$I$9,0)*O$22/100)</f>
        <v>0</v>
      </c>
      <c r="P155" s="674" t="n">
        <f aca="false">IF(VLOOKUP(P$7,'(Energiepreise)'!$B$10:$C$23,2,0)&lt;&gt;"",VLOOKUP(P$7,'(Energiepreise)'!$B$10:$C$23,2,0)*P$22*(1+VLOOKUP(P$7,'(Energiepreise)'!$E$10:$BZ$23,3,0))^$C155/100,VLOOKUP(P$7,'(Energiepreise)'!$E$10:$BZ$23,4+$C154+'1. Anleitung'!$B$5-'(Energiepreise)'!$I$9,0)*P$22/100)</f>
        <v>0</v>
      </c>
      <c r="Q155" s="674" t="n">
        <f aca="false">IF(VLOOKUP(Q$7,'(Energiepreise)'!$B$10:$C$23,2,0)&lt;&gt;"",VLOOKUP(Q$7,'(Energiepreise)'!$B$10:$C$23,2,0)*Q$22*(1+VLOOKUP(Q$7,'(Energiepreise)'!$E$10:$BZ$23,3,0))^$C155/100,VLOOKUP(Q$7,'(Energiepreise)'!$E$10:$BZ$23,4+$C154+'1. Anleitung'!$B$5-'(Energiepreise)'!$I$9,0)*Q$22/100)</f>
        <v>0</v>
      </c>
      <c r="R155" s="675"/>
      <c r="S155" s="677" t="n">
        <f aca="false">SUM(N155:Q155)</f>
        <v>0</v>
      </c>
      <c r="T155" s="675"/>
      <c r="U155" s="674" t="n">
        <f aca="false">IF(VLOOKUP(U$7,'(Energiepreise)'!$B$10:$C$23,2,0)&lt;&gt;"",VLOOKUP(U$7,'(Energiepreise)'!$B$10:$C$23,2,0)*U$22*(1+VLOOKUP(U$7,'(Energiepreise)'!$E$10:$BZ$23,3,0))^$C155/100,VLOOKUP(U$7,'(Energiepreise)'!$E$10:$BZ$23,4+$C154+'1. Anleitung'!$B$5-'(Energiepreise)'!$I$9,0)*U$22/100)</f>
        <v>0</v>
      </c>
      <c r="V155" s="674" t="n">
        <f aca="false">IF(VLOOKUP(V$7,'(Energiepreise)'!$B$10:$C$23,2,0)&lt;&gt;"",VLOOKUP(V$7,'(Energiepreise)'!$B$10:$C$23,2,0)*V$22*(1+VLOOKUP(V$7,'(Energiepreise)'!$E$10:$BZ$23,3,0))^$C155/100,VLOOKUP(V$7,'(Energiepreise)'!$E$10:$BZ$23,4+$C154+'1. Anleitung'!$B$5-'(Energiepreise)'!$I$9,0)*V$22/100)</f>
        <v>0</v>
      </c>
      <c r="W155" s="674" t="n">
        <f aca="false">IF(VLOOKUP(W$7,'(Energiepreise)'!$B$10:$C$23,2,0)&lt;&gt;"",VLOOKUP(W$7,'(Energiepreise)'!$B$10:$C$23,2,0)*W$22*(1+VLOOKUP(W$7,'(Energiepreise)'!$E$10:$BZ$23,3,0))^$C155/100,VLOOKUP(W$7,'(Energiepreise)'!$E$10:$BZ$23,4+$C154+'1. Anleitung'!$B$5-'(Energiepreise)'!$I$9,0)*W$22/100)</f>
        <v>0</v>
      </c>
      <c r="X155" s="674" t="n">
        <f aca="false">IF(VLOOKUP(X$7,'(Energiepreise)'!$B$10:$C$23,2,0)&lt;&gt;"",VLOOKUP(X$7,'(Energiepreise)'!$B$10:$C$23,2,0)*X$22*(1+VLOOKUP(X$7,'(Energiepreise)'!$E$10:$BZ$23,3,0))^$C155/100,VLOOKUP(X$7,'(Energiepreise)'!$E$10:$BZ$23,4+$C154+'1. Anleitung'!$B$5-'(Energiepreise)'!$I$9,0)*X$22/100)</f>
        <v>0</v>
      </c>
      <c r="Y155" s="674" t="n">
        <f aca="false">IF(VLOOKUP(Y$7,'(Energiepreise)'!$B$10:$C$23,2,0)&lt;&gt;"",VLOOKUP(Y$7,'(Energiepreise)'!$B$10:$C$23,2,0)*Y$22*(1+VLOOKUP(Y$7,'(Energiepreise)'!$E$10:$BZ$23,3,0))^$C155/100,VLOOKUP(Y$7,'(Energiepreise)'!$E$10:$BZ$23,4+$C154+'1. Anleitung'!$B$5-'(Energiepreise)'!$I$9,0)*Y$22/100)</f>
        <v>0</v>
      </c>
      <c r="Z155" s="674" t="n">
        <f aca="false">IF(VLOOKUP(Z$7,'(Energiepreise)'!$B$10:$C$23,2,0)&lt;&gt;"",VLOOKUP(Z$7,'(Energiepreise)'!$B$10:$C$23,2,0)*Z$22*(1+VLOOKUP(Z$7,'(Energiepreise)'!$E$10:$BZ$23,3,0))^$C155/100,VLOOKUP(Z$7,'(Energiepreise)'!$E$10:$BZ$23,4+$C154+'1. Anleitung'!$B$5-'(Energiepreise)'!$I$9,0)*Z$22/100)</f>
        <v>0</v>
      </c>
      <c r="AA155" s="674" t="n">
        <f aca="false">IF(VLOOKUP(AA$7,'(Energiepreise)'!$B$10:$C$23,2,0)&lt;&gt;"",VLOOKUP(AA$7,'(Energiepreise)'!$B$10:$C$23,2,0)*AA$22*(1+VLOOKUP(AA$7,'(Energiepreise)'!$E$10:$BZ$23,3,0))^$C155/100,VLOOKUP(AA$7,'(Energiepreise)'!$E$10:$BZ$23,4+$C154+'1. Anleitung'!$B$5-'(Energiepreise)'!$I$9,0)*AA$22/100)</f>
        <v>0</v>
      </c>
      <c r="AB155" s="674" t="n">
        <f aca="false">IF(VLOOKUP(AB$7,'(Energiepreise)'!$B$10:$C$23,2,0)&lt;&gt;"",VLOOKUP(AB$7,'(Energiepreise)'!$B$10:$C$23,2,0)*AB$22*(1+VLOOKUP(AB$7,'(Energiepreise)'!$E$10:$BZ$23,3,0))^$C155/100,VLOOKUP(AB$7,'(Energiepreise)'!$E$10:$BZ$23,4+$C154+'1. Anleitung'!$B$5-'(Energiepreise)'!$I$9,0)*AB$22/100)</f>
        <v>0</v>
      </c>
      <c r="AC155" s="674" t="n">
        <f aca="false">IF(VLOOKUP(AC$7,'(Energiepreise)'!$B$10:$C$23,2,0)&lt;&gt;"",VLOOKUP(AC$7,'(Energiepreise)'!$B$10:$C$23,2,0)*AC$22*(1+VLOOKUP(AC$7,'(Energiepreise)'!$E$10:$BZ$23,3,0))^$C155/100,VLOOKUP(AC$7,'(Energiepreise)'!$E$10:$BZ$23,4+$C154+'1. Anleitung'!$B$5-'(Energiepreise)'!$I$9,0)*AC$22/100)</f>
        <v>0</v>
      </c>
      <c r="AD155" s="674" t="n">
        <f aca="false">IF(VLOOKUP(AD$7,'(Energiepreise)'!$B$10:$C$23,2,0)&lt;&gt;"",VLOOKUP(AD$7,'(Energiepreise)'!$B$10:$C$23,2,0)*AD$22*(1+VLOOKUP(AD$7,'(Energiepreise)'!$E$10:$BZ$23,3,0))^$C155/100,VLOOKUP(AD$7,'(Energiepreise)'!$E$10:$BZ$23,4+$C154+'1. Anleitung'!$B$5-'(Energiepreise)'!$I$9,0)*AD$22/100)</f>
        <v>0</v>
      </c>
      <c r="AE155" s="674" t="n">
        <f aca="false">IF(VLOOKUP(AE$7,'(Energiepreise)'!$B$10:$C$23,2,0)&lt;&gt;"",VLOOKUP(AE$7,'(Energiepreise)'!$B$10:$C$23,2,0)*AE$22*(1+VLOOKUP(AE$7,'(Energiepreise)'!$E$10:$BZ$23,3,0))^$C155/100,VLOOKUP(AE$7,'(Energiepreise)'!$E$10:$BZ$23,4+$C154+'1. Anleitung'!$B$5-'(Energiepreise)'!$I$9,0)*AE$22/100)</f>
        <v>0</v>
      </c>
      <c r="AF155" s="674" t="n">
        <f aca="false">IF(VLOOKUP(AF$7,'(Energiepreise)'!$B$10:$C$23,2,0)&lt;&gt;"",VLOOKUP(AF$7,'(Energiepreise)'!$B$10:$C$23,2,0)*AF$22*(1+VLOOKUP(AF$7,'(Energiepreise)'!$E$10:$BZ$23,3,0))^$C155/100,VLOOKUP(AF$7,'(Energiepreise)'!$E$10:$BZ$23,4+$C154+'1. Anleitung'!$B$5-'(Energiepreise)'!$I$9,0)*AF$22/100)</f>
        <v>0</v>
      </c>
      <c r="AG155" s="674" t="n">
        <f aca="false">IF(VLOOKUP(AG$7,'(Energiepreise)'!$B$10:$C$23,2,0)&lt;&gt;"",VLOOKUP(AG$7,'(Energiepreise)'!$B$10:$C$23,2,0)*AG$22*(1+VLOOKUP(AG$7,'(Energiepreise)'!$E$10:$BZ$23,3,0))^$C155/100,VLOOKUP(AG$7,'(Energiepreise)'!$E$10:$BZ$23,4+$C154+'1. Anleitung'!$B$5-'(Energiepreise)'!$I$9,0)*AG$22/100)</f>
        <v>0</v>
      </c>
      <c r="AH155" s="674" t="n">
        <f aca="false">IF(VLOOKUP(AH$7,'(Energiepreise)'!$B$10:$C$23,2,0)&lt;&gt;"",VLOOKUP(AH$7,'(Energiepreise)'!$B$10:$C$23,2,0)*AH$22*(1+VLOOKUP(AH$7,'(Energiepreise)'!$E$10:$BZ$23,3,0))^$C155/100,VLOOKUP(AH$7,'(Energiepreise)'!$E$10:$BZ$23,4+$C154+'1. Anleitung'!$B$5-'(Energiepreise)'!$I$9,0)*AH$22/100)</f>
        <v>0</v>
      </c>
      <c r="AI155" s="674" t="n">
        <f aca="false">IF(VLOOKUP(AI$7,'(Energiepreise)'!$B$10:$C$23,2,0)&lt;&gt;"",VLOOKUP(AI$7,'(Energiepreise)'!$B$10:$C$23,2,0)*AI$22*(1+VLOOKUP(AI$7,'(Energiepreise)'!$E$10:$BZ$23,3,0))^$C155/100,VLOOKUP(AI$7,'(Energiepreise)'!$E$10:$BZ$23,4+$C154+'1. Anleitung'!$B$5-'(Energiepreise)'!$I$9,0)*AI$22/100)</f>
        <v>0</v>
      </c>
      <c r="AJ155" s="674" t="n">
        <f aca="false">IF(VLOOKUP(AJ$7,'(Energiepreise)'!$B$10:$C$23,2,0)&lt;&gt;"",VLOOKUP(AJ$7,'(Energiepreise)'!$B$10:$C$23,2,0)*AJ$22*(1+VLOOKUP(AJ$7,'(Energiepreise)'!$E$10:$BZ$23,3,0))^$C155/100,VLOOKUP(AJ$7,'(Energiepreise)'!$E$10:$BZ$23,4+$C154+'1. Anleitung'!$B$5-'(Energiepreise)'!$I$9,0)*AJ$22/100)</f>
        <v>0</v>
      </c>
      <c r="AK155" s="674" t="n">
        <f aca="false">IF(VLOOKUP(AK$7,'(Energiepreise)'!$B$10:$C$23,2,0)&lt;&gt;"",VLOOKUP(AK$7,'(Energiepreise)'!$B$10:$C$23,2,0)*AK$22*(1+VLOOKUP(AK$7,'(Energiepreise)'!$E$10:$BZ$23,3,0))^$C155/100,VLOOKUP(AK$7,'(Energiepreise)'!$E$10:$BZ$23,4+$C154+'1. Anleitung'!$B$5-'(Energiepreise)'!$I$9,0)*AK$22/100)</f>
        <v>0</v>
      </c>
      <c r="AL155" s="674" t="e">
        <f aca="false">IF(VLOOKUP(AL$7,'(Energiepreise)'!$B$10:$C$23,2,0)&lt;&gt;"",VLOOKUP(AL$7,'(Energiepreise)'!$B$10:$C$23,2,0)*AL$22*(1+VLOOKUP(AL$7,'(Energiepreise)'!$E$10:$BZ$23,3,0))^$C155/100,VLOOKUP(AL$7,'(Energiepreise)'!$E$10:$BZ$23,4+$C154+'1. Anleitung'!$B$5-'(Energiepreise)'!$I$9,0)*AL$22/100)</f>
        <v>#N/A</v>
      </c>
      <c r="AM155" s="674" t="e">
        <f aca="false">IF(VLOOKUP(AM$7,'(Energiepreise)'!$B$10:$C$23,2,0)&lt;&gt;"",VLOOKUP(AM$7,'(Energiepreise)'!$B$10:$C$23,2,0)*AM$22*(1+VLOOKUP(AM$7,'(Energiepreise)'!$E$10:$BZ$23,3,0))^$C155/100,VLOOKUP(AM$7,'(Energiepreise)'!$E$10:$BZ$23,4+$C154+'1. Anleitung'!$B$5-'(Energiepreise)'!$I$9,0)*AM$22/100)</f>
        <v>#N/A</v>
      </c>
      <c r="AN155" s="674" t="e">
        <f aca="false">IF(VLOOKUP(AN$7,'(Energiepreise)'!$B$10:$C$23,2,0)&lt;&gt;"",VLOOKUP(AN$7,'(Energiepreise)'!$B$10:$C$23,2,0)*AN$22*(1+VLOOKUP(AN$7,'(Energiepreise)'!$E$10:$BZ$23,3,0))^$C155/100,VLOOKUP(AN$7,'(Energiepreise)'!$E$10:$BZ$23,4+$C154+'1. Anleitung'!$B$5-'(Energiepreise)'!$I$9,0)*AN$22/100)</f>
        <v>#N/A</v>
      </c>
      <c r="ALP155" s="669"/>
      <c r="ALQ155" s="669"/>
      <c r="ALR155" s="669"/>
      <c r="ALS155" s="669"/>
    </row>
    <row r="156" s="569" customFormat="true" ht="17.25" hidden="false" customHeight="false" outlineLevel="0" collapsed="false">
      <c r="A156" s="660"/>
      <c r="B156" s="670"/>
      <c r="C156" s="671" t="n">
        <v>22</v>
      </c>
      <c r="D156" s="673"/>
      <c r="E156" s="667"/>
      <c r="F156" s="674" t="n">
        <f aca="false">IF(VLOOKUP(F$7,'(Energiepreise)'!$B$10:$C$23,2,0)&lt;&gt;"",VLOOKUP(F$7,'(Energiepreise)'!$B$10:$C$23,2,0)*F$22*(1+VLOOKUP(F$7,'(Energiepreise)'!$E$10:$BZ$23,3,0))^$C156/100,VLOOKUP(F$7,'(Energiepreise)'!$E$10:$BZ$23,4+$C155+'1. Anleitung'!$B$5-'(Energiepreise)'!$I$9,0)*F$22/100)</f>
        <v>0</v>
      </c>
      <c r="G156" s="674" t="n">
        <f aca="false">IF(VLOOKUP(G$7,'(Energiepreise)'!$B$10:$C$23,2,0)&lt;&gt;"",VLOOKUP(G$7,'(Energiepreise)'!$B$10:$C$23,2,0)*G$22*(1+VLOOKUP(G$7,'(Energiepreise)'!$E$10:$BZ$23,3,0))^$C156/100,VLOOKUP(G$7,'(Energiepreise)'!$E$10:$BZ$23,4+$C155+'1. Anleitung'!$B$5-'(Energiepreise)'!$I$9,0)*G$22/100)</f>
        <v>0</v>
      </c>
      <c r="H156" s="674" t="n">
        <f aca="false">IF(VLOOKUP(H$7,'(Energiepreise)'!$B$10:$C$23,2,0)&lt;&gt;"",VLOOKUP(H$7,'(Energiepreise)'!$B$10:$C$23,2,0)*H$22*(1+VLOOKUP(H$7,'(Energiepreise)'!$E$10:$BZ$23,3,0))^$C156/100,VLOOKUP(H$7,'(Energiepreise)'!$E$10:$BZ$23,4+$C155+'1. Anleitung'!$B$5-'(Energiepreise)'!$I$9,0)*H$22/100)</f>
        <v>0</v>
      </c>
      <c r="I156" s="674" t="n">
        <f aca="false">IF(VLOOKUP(I$7,'(Energiepreise)'!$B$10:$C$23,2,0)&lt;&gt;"",VLOOKUP(I$7,'(Energiepreise)'!$B$10:$C$23,2,0)*I$22*(1+VLOOKUP(I$7,'(Energiepreise)'!$E$10:$BZ$23,3,0))^$C156/100,VLOOKUP(I$7,'(Energiepreise)'!$E$10:$BZ$23,4+$C155+'1. Anleitung'!$B$5-'(Energiepreise)'!$I$9,0)*I$22/100)</f>
        <v>0</v>
      </c>
      <c r="J156" s="675"/>
      <c r="K156" s="676" t="n">
        <f aca="false">SUM(F156:I156)</f>
        <v>0</v>
      </c>
      <c r="L156" s="675"/>
      <c r="M156" s="675"/>
      <c r="N156" s="674" t="n">
        <f aca="false">IF(VLOOKUP(N$7,'(Energiepreise)'!$B$10:$C$23,2,0)&lt;&gt;"",VLOOKUP(N$7,'(Energiepreise)'!$B$10:$C$23,2,0)*N$22*(1+VLOOKUP(N$7,'(Energiepreise)'!$E$10:$BZ$23,3,0))^$C156/100,VLOOKUP(N$7,'(Energiepreise)'!$E$10:$BZ$23,4+$C155+'1. Anleitung'!$B$5-'(Energiepreise)'!$I$9,0)*N$22/100)</f>
        <v>0</v>
      </c>
      <c r="O156" s="674" t="n">
        <f aca="false">IF(VLOOKUP(O$7,'(Energiepreise)'!$B$10:$C$23,2,0)&lt;&gt;"",VLOOKUP(O$7,'(Energiepreise)'!$B$10:$C$23,2,0)*O$22*(1+VLOOKUP(O$7,'(Energiepreise)'!$E$10:$BZ$23,3,0))^$C156/100,VLOOKUP(O$7,'(Energiepreise)'!$E$10:$BZ$23,4+$C155+'1. Anleitung'!$B$5-'(Energiepreise)'!$I$9,0)*O$22/100)</f>
        <v>0</v>
      </c>
      <c r="P156" s="674" t="n">
        <f aca="false">IF(VLOOKUP(P$7,'(Energiepreise)'!$B$10:$C$23,2,0)&lt;&gt;"",VLOOKUP(P$7,'(Energiepreise)'!$B$10:$C$23,2,0)*P$22*(1+VLOOKUP(P$7,'(Energiepreise)'!$E$10:$BZ$23,3,0))^$C156/100,VLOOKUP(P$7,'(Energiepreise)'!$E$10:$BZ$23,4+$C155+'1. Anleitung'!$B$5-'(Energiepreise)'!$I$9,0)*P$22/100)</f>
        <v>0</v>
      </c>
      <c r="Q156" s="674" t="n">
        <f aca="false">IF(VLOOKUP(Q$7,'(Energiepreise)'!$B$10:$C$23,2,0)&lt;&gt;"",VLOOKUP(Q$7,'(Energiepreise)'!$B$10:$C$23,2,0)*Q$22*(1+VLOOKUP(Q$7,'(Energiepreise)'!$E$10:$BZ$23,3,0))^$C156/100,VLOOKUP(Q$7,'(Energiepreise)'!$E$10:$BZ$23,4+$C155+'1. Anleitung'!$B$5-'(Energiepreise)'!$I$9,0)*Q$22/100)</f>
        <v>0</v>
      </c>
      <c r="R156" s="675"/>
      <c r="S156" s="677" t="n">
        <f aca="false">SUM(N156:Q156)</f>
        <v>0</v>
      </c>
      <c r="T156" s="675"/>
      <c r="U156" s="674" t="n">
        <f aca="false">IF(VLOOKUP(U$7,'(Energiepreise)'!$B$10:$C$23,2,0)&lt;&gt;"",VLOOKUP(U$7,'(Energiepreise)'!$B$10:$C$23,2,0)*U$22*(1+VLOOKUP(U$7,'(Energiepreise)'!$E$10:$BZ$23,3,0))^$C156/100,VLOOKUP(U$7,'(Energiepreise)'!$E$10:$BZ$23,4+$C155+'1. Anleitung'!$B$5-'(Energiepreise)'!$I$9,0)*U$22/100)</f>
        <v>0</v>
      </c>
      <c r="V156" s="674" t="n">
        <f aca="false">IF(VLOOKUP(V$7,'(Energiepreise)'!$B$10:$C$23,2,0)&lt;&gt;"",VLOOKUP(V$7,'(Energiepreise)'!$B$10:$C$23,2,0)*V$22*(1+VLOOKUP(V$7,'(Energiepreise)'!$E$10:$BZ$23,3,0))^$C156/100,VLOOKUP(V$7,'(Energiepreise)'!$E$10:$BZ$23,4+$C155+'1. Anleitung'!$B$5-'(Energiepreise)'!$I$9,0)*V$22/100)</f>
        <v>0</v>
      </c>
      <c r="W156" s="674" t="n">
        <f aca="false">IF(VLOOKUP(W$7,'(Energiepreise)'!$B$10:$C$23,2,0)&lt;&gt;"",VLOOKUP(W$7,'(Energiepreise)'!$B$10:$C$23,2,0)*W$22*(1+VLOOKUP(W$7,'(Energiepreise)'!$E$10:$BZ$23,3,0))^$C156/100,VLOOKUP(W$7,'(Energiepreise)'!$E$10:$BZ$23,4+$C155+'1. Anleitung'!$B$5-'(Energiepreise)'!$I$9,0)*W$22/100)</f>
        <v>0</v>
      </c>
      <c r="X156" s="674" t="n">
        <f aca="false">IF(VLOOKUP(X$7,'(Energiepreise)'!$B$10:$C$23,2,0)&lt;&gt;"",VLOOKUP(X$7,'(Energiepreise)'!$B$10:$C$23,2,0)*X$22*(1+VLOOKUP(X$7,'(Energiepreise)'!$E$10:$BZ$23,3,0))^$C156/100,VLOOKUP(X$7,'(Energiepreise)'!$E$10:$BZ$23,4+$C155+'1. Anleitung'!$B$5-'(Energiepreise)'!$I$9,0)*X$22/100)</f>
        <v>0</v>
      </c>
      <c r="Y156" s="674" t="n">
        <f aca="false">IF(VLOOKUP(Y$7,'(Energiepreise)'!$B$10:$C$23,2,0)&lt;&gt;"",VLOOKUP(Y$7,'(Energiepreise)'!$B$10:$C$23,2,0)*Y$22*(1+VLOOKUP(Y$7,'(Energiepreise)'!$E$10:$BZ$23,3,0))^$C156/100,VLOOKUP(Y$7,'(Energiepreise)'!$E$10:$BZ$23,4+$C155+'1. Anleitung'!$B$5-'(Energiepreise)'!$I$9,0)*Y$22/100)</f>
        <v>0</v>
      </c>
      <c r="Z156" s="674" t="n">
        <f aca="false">IF(VLOOKUP(Z$7,'(Energiepreise)'!$B$10:$C$23,2,0)&lt;&gt;"",VLOOKUP(Z$7,'(Energiepreise)'!$B$10:$C$23,2,0)*Z$22*(1+VLOOKUP(Z$7,'(Energiepreise)'!$E$10:$BZ$23,3,0))^$C156/100,VLOOKUP(Z$7,'(Energiepreise)'!$E$10:$BZ$23,4+$C155+'1. Anleitung'!$B$5-'(Energiepreise)'!$I$9,0)*Z$22/100)</f>
        <v>0</v>
      </c>
      <c r="AA156" s="674" t="n">
        <f aca="false">IF(VLOOKUP(AA$7,'(Energiepreise)'!$B$10:$C$23,2,0)&lt;&gt;"",VLOOKUP(AA$7,'(Energiepreise)'!$B$10:$C$23,2,0)*AA$22*(1+VLOOKUP(AA$7,'(Energiepreise)'!$E$10:$BZ$23,3,0))^$C156/100,VLOOKUP(AA$7,'(Energiepreise)'!$E$10:$BZ$23,4+$C155+'1. Anleitung'!$B$5-'(Energiepreise)'!$I$9,0)*AA$22/100)</f>
        <v>0</v>
      </c>
      <c r="AB156" s="674" t="n">
        <f aca="false">IF(VLOOKUP(AB$7,'(Energiepreise)'!$B$10:$C$23,2,0)&lt;&gt;"",VLOOKUP(AB$7,'(Energiepreise)'!$B$10:$C$23,2,0)*AB$22*(1+VLOOKUP(AB$7,'(Energiepreise)'!$E$10:$BZ$23,3,0))^$C156/100,VLOOKUP(AB$7,'(Energiepreise)'!$E$10:$BZ$23,4+$C155+'1. Anleitung'!$B$5-'(Energiepreise)'!$I$9,0)*AB$22/100)</f>
        <v>0</v>
      </c>
      <c r="AC156" s="674" t="n">
        <f aca="false">IF(VLOOKUP(AC$7,'(Energiepreise)'!$B$10:$C$23,2,0)&lt;&gt;"",VLOOKUP(AC$7,'(Energiepreise)'!$B$10:$C$23,2,0)*AC$22*(1+VLOOKUP(AC$7,'(Energiepreise)'!$E$10:$BZ$23,3,0))^$C156/100,VLOOKUP(AC$7,'(Energiepreise)'!$E$10:$BZ$23,4+$C155+'1. Anleitung'!$B$5-'(Energiepreise)'!$I$9,0)*AC$22/100)</f>
        <v>0</v>
      </c>
      <c r="AD156" s="674" t="n">
        <f aca="false">IF(VLOOKUP(AD$7,'(Energiepreise)'!$B$10:$C$23,2,0)&lt;&gt;"",VLOOKUP(AD$7,'(Energiepreise)'!$B$10:$C$23,2,0)*AD$22*(1+VLOOKUP(AD$7,'(Energiepreise)'!$E$10:$BZ$23,3,0))^$C156/100,VLOOKUP(AD$7,'(Energiepreise)'!$E$10:$BZ$23,4+$C155+'1. Anleitung'!$B$5-'(Energiepreise)'!$I$9,0)*AD$22/100)</f>
        <v>0</v>
      </c>
      <c r="AE156" s="674" t="n">
        <f aca="false">IF(VLOOKUP(AE$7,'(Energiepreise)'!$B$10:$C$23,2,0)&lt;&gt;"",VLOOKUP(AE$7,'(Energiepreise)'!$B$10:$C$23,2,0)*AE$22*(1+VLOOKUP(AE$7,'(Energiepreise)'!$E$10:$BZ$23,3,0))^$C156/100,VLOOKUP(AE$7,'(Energiepreise)'!$E$10:$BZ$23,4+$C155+'1. Anleitung'!$B$5-'(Energiepreise)'!$I$9,0)*AE$22/100)</f>
        <v>0</v>
      </c>
      <c r="AF156" s="674" t="n">
        <f aca="false">IF(VLOOKUP(AF$7,'(Energiepreise)'!$B$10:$C$23,2,0)&lt;&gt;"",VLOOKUP(AF$7,'(Energiepreise)'!$B$10:$C$23,2,0)*AF$22*(1+VLOOKUP(AF$7,'(Energiepreise)'!$E$10:$BZ$23,3,0))^$C156/100,VLOOKUP(AF$7,'(Energiepreise)'!$E$10:$BZ$23,4+$C155+'1. Anleitung'!$B$5-'(Energiepreise)'!$I$9,0)*AF$22/100)</f>
        <v>0</v>
      </c>
      <c r="AG156" s="674" t="n">
        <f aca="false">IF(VLOOKUP(AG$7,'(Energiepreise)'!$B$10:$C$23,2,0)&lt;&gt;"",VLOOKUP(AG$7,'(Energiepreise)'!$B$10:$C$23,2,0)*AG$22*(1+VLOOKUP(AG$7,'(Energiepreise)'!$E$10:$BZ$23,3,0))^$C156/100,VLOOKUP(AG$7,'(Energiepreise)'!$E$10:$BZ$23,4+$C155+'1. Anleitung'!$B$5-'(Energiepreise)'!$I$9,0)*AG$22/100)</f>
        <v>0</v>
      </c>
      <c r="AH156" s="674" t="n">
        <f aca="false">IF(VLOOKUP(AH$7,'(Energiepreise)'!$B$10:$C$23,2,0)&lt;&gt;"",VLOOKUP(AH$7,'(Energiepreise)'!$B$10:$C$23,2,0)*AH$22*(1+VLOOKUP(AH$7,'(Energiepreise)'!$E$10:$BZ$23,3,0))^$C156/100,VLOOKUP(AH$7,'(Energiepreise)'!$E$10:$BZ$23,4+$C155+'1. Anleitung'!$B$5-'(Energiepreise)'!$I$9,0)*AH$22/100)</f>
        <v>0</v>
      </c>
      <c r="AI156" s="674" t="n">
        <f aca="false">IF(VLOOKUP(AI$7,'(Energiepreise)'!$B$10:$C$23,2,0)&lt;&gt;"",VLOOKUP(AI$7,'(Energiepreise)'!$B$10:$C$23,2,0)*AI$22*(1+VLOOKUP(AI$7,'(Energiepreise)'!$E$10:$BZ$23,3,0))^$C156/100,VLOOKUP(AI$7,'(Energiepreise)'!$E$10:$BZ$23,4+$C155+'1. Anleitung'!$B$5-'(Energiepreise)'!$I$9,0)*AI$22/100)</f>
        <v>0</v>
      </c>
      <c r="AJ156" s="674" t="n">
        <f aca="false">IF(VLOOKUP(AJ$7,'(Energiepreise)'!$B$10:$C$23,2,0)&lt;&gt;"",VLOOKUP(AJ$7,'(Energiepreise)'!$B$10:$C$23,2,0)*AJ$22*(1+VLOOKUP(AJ$7,'(Energiepreise)'!$E$10:$BZ$23,3,0))^$C156/100,VLOOKUP(AJ$7,'(Energiepreise)'!$E$10:$BZ$23,4+$C155+'1. Anleitung'!$B$5-'(Energiepreise)'!$I$9,0)*AJ$22/100)</f>
        <v>0</v>
      </c>
      <c r="AK156" s="674" t="n">
        <f aca="false">IF(VLOOKUP(AK$7,'(Energiepreise)'!$B$10:$C$23,2,0)&lt;&gt;"",VLOOKUP(AK$7,'(Energiepreise)'!$B$10:$C$23,2,0)*AK$22*(1+VLOOKUP(AK$7,'(Energiepreise)'!$E$10:$BZ$23,3,0))^$C156/100,VLOOKUP(AK$7,'(Energiepreise)'!$E$10:$BZ$23,4+$C155+'1. Anleitung'!$B$5-'(Energiepreise)'!$I$9,0)*AK$22/100)</f>
        <v>0</v>
      </c>
      <c r="AL156" s="674" t="e">
        <f aca="false">IF(VLOOKUP(AL$7,'(Energiepreise)'!$B$10:$C$23,2,0)&lt;&gt;"",VLOOKUP(AL$7,'(Energiepreise)'!$B$10:$C$23,2,0)*AL$22*(1+VLOOKUP(AL$7,'(Energiepreise)'!$E$10:$BZ$23,3,0))^$C156/100,VLOOKUP(AL$7,'(Energiepreise)'!$E$10:$BZ$23,4+$C155+'1. Anleitung'!$B$5-'(Energiepreise)'!$I$9,0)*AL$22/100)</f>
        <v>#N/A</v>
      </c>
      <c r="AM156" s="674" t="e">
        <f aca="false">IF(VLOOKUP(AM$7,'(Energiepreise)'!$B$10:$C$23,2,0)&lt;&gt;"",VLOOKUP(AM$7,'(Energiepreise)'!$B$10:$C$23,2,0)*AM$22*(1+VLOOKUP(AM$7,'(Energiepreise)'!$E$10:$BZ$23,3,0))^$C156/100,VLOOKUP(AM$7,'(Energiepreise)'!$E$10:$BZ$23,4+$C155+'1. Anleitung'!$B$5-'(Energiepreise)'!$I$9,0)*AM$22/100)</f>
        <v>#N/A</v>
      </c>
      <c r="AN156" s="674" t="e">
        <f aca="false">IF(VLOOKUP(AN$7,'(Energiepreise)'!$B$10:$C$23,2,0)&lt;&gt;"",VLOOKUP(AN$7,'(Energiepreise)'!$B$10:$C$23,2,0)*AN$22*(1+VLOOKUP(AN$7,'(Energiepreise)'!$E$10:$BZ$23,3,0))^$C156/100,VLOOKUP(AN$7,'(Energiepreise)'!$E$10:$BZ$23,4+$C155+'1. Anleitung'!$B$5-'(Energiepreise)'!$I$9,0)*AN$22/100)</f>
        <v>#N/A</v>
      </c>
      <c r="ALP156" s="669"/>
      <c r="ALQ156" s="669"/>
      <c r="ALR156" s="669"/>
      <c r="ALS156" s="669"/>
    </row>
    <row r="157" s="569" customFormat="true" ht="17.25" hidden="false" customHeight="false" outlineLevel="0" collapsed="false">
      <c r="A157" s="660"/>
      <c r="B157" s="670"/>
      <c r="C157" s="671" t="n">
        <v>23</v>
      </c>
      <c r="D157" s="673"/>
      <c r="E157" s="667"/>
      <c r="F157" s="674" t="n">
        <f aca="false">IF(VLOOKUP(F$7,'(Energiepreise)'!$B$10:$C$23,2,0)&lt;&gt;"",VLOOKUP(F$7,'(Energiepreise)'!$B$10:$C$23,2,0)*F$22*(1+VLOOKUP(F$7,'(Energiepreise)'!$E$10:$BZ$23,3,0))^$C157/100,VLOOKUP(F$7,'(Energiepreise)'!$E$10:$BZ$23,4+$C156+'1. Anleitung'!$B$5-'(Energiepreise)'!$I$9,0)*F$22/100)</f>
        <v>0</v>
      </c>
      <c r="G157" s="674" t="n">
        <f aca="false">IF(VLOOKUP(G$7,'(Energiepreise)'!$B$10:$C$23,2,0)&lt;&gt;"",VLOOKUP(G$7,'(Energiepreise)'!$B$10:$C$23,2,0)*G$22*(1+VLOOKUP(G$7,'(Energiepreise)'!$E$10:$BZ$23,3,0))^$C157/100,VLOOKUP(G$7,'(Energiepreise)'!$E$10:$BZ$23,4+$C156+'1. Anleitung'!$B$5-'(Energiepreise)'!$I$9,0)*G$22/100)</f>
        <v>0</v>
      </c>
      <c r="H157" s="674" t="n">
        <f aca="false">IF(VLOOKUP(H$7,'(Energiepreise)'!$B$10:$C$23,2,0)&lt;&gt;"",VLOOKUP(H$7,'(Energiepreise)'!$B$10:$C$23,2,0)*H$22*(1+VLOOKUP(H$7,'(Energiepreise)'!$E$10:$BZ$23,3,0))^$C157/100,VLOOKUP(H$7,'(Energiepreise)'!$E$10:$BZ$23,4+$C156+'1. Anleitung'!$B$5-'(Energiepreise)'!$I$9,0)*H$22/100)</f>
        <v>0</v>
      </c>
      <c r="I157" s="674" t="n">
        <f aca="false">IF(VLOOKUP(I$7,'(Energiepreise)'!$B$10:$C$23,2,0)&lt;&gt;"",VLOOKUP(I$7,'(Energiepreise)'!$B$10:$C$23,2,0)*I$22*(1+VLOOKUP(I$7,'(Energiepreise)'!$E$10:$BZ$23,3,0))^$C157/100,VLOOKUP(I$7,'(Energiepreise)'!$E$10:$BZ$23,4+$C156+'1. Anleitung'!$B$5-'(Energiepreise)'!$I$9,0)*I$22/100)</f>
        <v>0</v>
      </c>
      <c r="J157" s="675"/>
      <c r="K157" s="676" t="n">
        <f aca="false">SUM(F157:I157)</f>
        <v>0</v>
      </c>
      <c r="L157" s="675"/>
      <c r="M157" s="675"/>
      <c r="N157" s="674" t="n">
        <f aca="false">IF(VLOOKUP(N$7,'(Energiepreise)'!$B$10:$C$23,2,0)&lt;&gt;"",VLOOKUP(N$7,'(Energiepreise)'!$B$10:$C$23,2,0)*N$22*(1+VLOOKUP(N$7,'(Energiepreise)'!$E$10:$BZ$23,3,0))^$C157/100,VLOOKUP(N$7,'(Energiepreise)'!$E$10:$BZ$23,4+$C156+'1. Anleitung'!$B$5-'(Energiepreise)'!$I$9,0)*N$22/100)</f>
        <v>0</v>
      </c>
      <c r="O157" s="674" t="n">
        <f aca="false">IF(VLOOKUP(O$7,'(Energiepreise)'!$B$10:$C$23,2,0)&lt;&gt;"",VLOOKUP(O$7,'(Energiepreise)'!$B$10:$C$23,2,0)*O$22*(1+VLOOKUP(O$7,'(Energiepreise)'!$E$10:$BZ$23,3,0))^$C157/100,VLOOKUP(O$7,'(Energiepreise)'!$E$10:$BZ$23,4+$C156+'1. Anleitung'!$B$5-'(Energiepreise)'!$I$9,0)*O$22/100)</f>
        <v>0</v>
      </c>
      <c r="P157" s="674" t="n">
        <f aca="false">IF(VLOOKUP(P$7,'(Energiepreise)'!$B$10:$C$23,2,0)&lt;&gt;"",VLOOKUP(P$7,'(Energiepreise)'!$B$10:$C$23,2,0)*P$22*(1+VLOOKUP(P$7,'(Energiepreise)'!$E$10:$BZ$23,3,0))^$C157/100,VLOOKUP(P$7,'(Energiepreise)'!$E$10:$BZ$23,4+$C156+'1. Anleitung'!$B$5-'(Energiepreise)'!$I$9,0)*P$22/100)</f>
        <v>0</v>
      </c>
      <c r="Q157" s="674" t="n">
        <f aca="false">IF(VLOOKUP(Q$7,'(Energiepreise)'!$B$10:$C$23,2,0)&lt;&gt;"",VLOOKUP(Q$7,'(Energiepreise)'!$B$10:$C$23,2,0)*Q$22*(1+VLOOKUP(Q$7,'(Energiepreise)'!$E$10:$BZ$23,3,0))^$C157/100,VLOOKUP(Q$7,'(Energiepreise)'!$E$10:$BZ$23,4+$C156+'1. Anleitung'!$B$5-'(Energiepreise)'!$I$9,0)*Q$22/100)</f>
        <v>0</v>
      </c>
      <c r="R157" s="675"/>
      <c r="S157" s="677" t="n">
        <f aca="false">SUM(N157:Q157)</f>
        <v>0</v>
      </c>
      <c r="T157" s="675"/>
      <c r="U157" s="674" t="n">
        <f aca="false">IF(VLOOKUP(U$7,'(Energiepreise)'!$B$10:$C$23,2,0)&lt;&gt;"",VLOOKUP(U$7,'(Energiepreise)'!$B$10:$C$23,2,0)*U$22*(1+VLOOKUP(U$7,'(Energiepreise)'!$E$10:$BZ$23,3,0))^$C157/100,VLOOKUP(U$7,'(Energiepreise)'!$E$10:$BZ$23,4+$C156+'1. Anleitung'!$B$5-'(Energiepreise)'!$I$9,0)*U$22/100)</f>
        <v>0</v>
      </c>
      <c r="V157" s="674" t="n">
        <f aca="false">IF(VLOOKUP(V$7,'(Energiepreise)'!$B$10:$C$23,2,0)&lt;&gt;"",VLOOKUP(V$7,'(Energiepreise)'!$B$10:$C$23,2,0)*V$22*(1+VLOOKUP(V$7,'(Energiepreise)'!$E$10:$BZ$23,3,0))^$C157/100,VLOOKUP(V$7,'(Energiepreise)'!$E$10:$BZ$23,4+$C156+'1. Anleitung'!$B$5-'(Energiepreise)'!$I$9,0)*V$22/100)</f>
        <v>0</v>
      </c>
      <c r="W157" s="674" t="n">
        <f aca="false">IF(VLOOKUP(W$7,'(Energiepreise)'!$B$10:$C$23,2,0)&lt;&gt;"",VLOOKUP(W$7,'(Energiepreise)'!$B$10:$C$23,2,0)*W$22*(1+VLOOKUP(W$7,'(Energiepreise)'!$E$10:$BZ$23,3,0))^$C157/100,VLOOKUP(W$7,'(Energiepreise)'!$E$10:$BZ$23,4+$C156+'1. Anleitung'!$B$5-'(Energiepreise)'!$I$9,0)*W$22/100)</f>
        <v>0</v>
      </c>
      <c r="X157" s="674" t="n">
        <f aca="false">IF(VLOOKUP(X$7,'(Energiepreise)'!$B$10:$C$23,2,0)&lt;&gt;"",VLOOKUP(X$7,'(Energiepreise)'!$B$10:$C$23,2,0)*X$22*(1+VLOOKUP(X$7,'(Energiepreise)'!$E$10:$BZ$23,3,0))^$C157/100,VLOOKUP(X$7,'(Energiepreise)'!$E$10:$BZ$23,4+$C156+'1. Anleitung'!$B$5-'(Energiepreise)'!$I$9,0)*X$22/100)</f>
        <v>0</v>
      </c>
      <c r="Y157" s="674" t="n">
        <f aca="false">IF(VLOOKUP(Y$7,'(Energiepreise)'!$B$10:$C$23,2,0)&lt;&gt;"",VLOOKUP(Y$7,'(Energiepreise)'!$B$10:$C$23,2,0)*Y$22*(1+VLOOKUP(Y$7,'(Energiepreise)'!$E$10:$BZ$23,3,0))^$C157/100,VLOOKUP(Y$7,'(Energiepreise)'!$E$10:$BZ$23,4+$C156+'1. Anleitung'!$B$5-'(Energiepreise)'!$I$9,0)*Y$22/100)</f>
        <v>0</v>
      </c>
      <c r="Z157" s="674" t="n">
        <f aca="false">IF(VLOOKUP(Z$7,'(Energiepreise)'!$B$10:$C$23,2,0)&lt;&gt;"",VLOOKUP(Z$7,'(Energiepreise)'!$B$10:$C$23,2,0)*Z$22*(1+VLOOKUP(Z$7,'(Energiepreise)'!$E$10:$BZ$23,3,0))^$C157/100,VLOOKUP(Z$7,'(Energiepreise)'!$E$10:$BZ$23,4+$C156+'1. Anleitung'!$B$5-'(Energiepreise)'!$I$9,0)*Z$22/100)</f>
        <v>0</v>
      </c>
      <c r="AA157" s="674" t="n">
        <f aca="false">IF(VLOOKUP(AA$7,'(Energiepreise)'!$B$10:$C$23,2,0)&lt;&gt;"",VLOOKUP(AA$7,'(Energiepreise)'!$B$10:$C$23,2,0)*AA$22*(1+VLOOKUP(AA$7,'(Energiepreise)'!$E$10:$BZ$23,3,0))^$C157/100,VLOOKUP(AA$7,'(Energiepreise)'!$E$10:$BZ$23,4+$C156+'1. Anleitung'!$B$5-'(Energiepreise)'!$I$9,0)*AA$22/100)</f>
        <v>0</v>
      </c>
      <c r="AB157" s="674" t="n">
        <f aca="false">IF(VLOOKUP(AB$7,'(Energiepreise)'!$B$10:$C$23,2,0)&lt;&gt;"",VLOOKUP(AB$7,'(Energiepreise)'!$B$10:$C$23,2,0)*AB$22*(1+VLOOKUP(AB$7,'(Energiepreise)'!$E$10:$BZ$23,3,0))^$C157/100,VLOOKUP(AB$7,'(Energiepreise)'!$E$10:$BZ$23,4+$C156+'1. Anleitung'!$B$5-'(Energiepreise)'!$I$9,0)*AB$22/100)</f>
        <v>0</v>
      </c>
      <c r="AC157" s="674" t="n">
        <f aca="false">IF(VLOOKUP(AC$7,'(Energiepreise)'!$B$10:$C$23,2,0)&lt;&gt;"",VLOOKUP(AC$7,'(Energiepreise)'!$B$10:$C$23,2,0)*AC$22*(1+VLOOKUP(AC$7,'(Energiepreise)'!$E$10:$BZ$23,3,0))^$C157/100,VLOOKUP(AC$7,'(Energiepreise)'!$E$10:$BZ$23,4+$C156+'1. Anleitung'!$B$5-'(Energiepreise)'!$I$9,0)*AC$22/100)</f>
        <v>0</v>
      </c>
      <c r="AD157" s="674" t="n">
        <f aca="false">IF(VLOOKUP(AD$7,'(Energiepreise)'!$B$10:$C$23,2,0)&lt;&gt;"",VLOOKUP(AD$7,'(Energiepreise)'!$B$10:$C$23,2,0)*AD$22*(1+VLOOKUP(AD$7,'(Energiepreise)'!$E$10:$BZ$23,3,0))^$C157/100,VLOOKUP(AD$7,'(Energiepreise)'!$E$10:$BZ$23,4+$C156+'1. Anleitung'!$B$5-'(Energiepreise)'!$I$9,0)*AD$22/100)</f>
        <v>0</v>
      </c>
      <c r="AE157" s="674" t="n">
        <f aca="false">IF(VLOOKUP(AE$7,'(Energiepreise)'!$B$10:$C$23,2,0)&lt;&gt;"",VLOOKUP(AE$7,'(Energiepreise)'!$B$10:$C$23,2,0)*AE$22*(1+VLOOKUP(AE$7,'(Energiepreise)'!$E$10:$BZ$23,3,0))^$C157/100,VLOOKUP(AE$7,'(Energiepreise)'!$E$10:$BZ$23,4+$C156+'1. Anleitung'!$B$5-'(Energiepreise)'!$I$9,0)*AE$22/100)</f>
        <v>0</v>
      </c>
      <c r="AF157" s="674" t="n">
        <f aca="false">IF(VLOOKUP(AF$7,'(Energiepreise)'!$B$10:$C$23,2,0)&lt;&gt;"",VLOOKUP(AF$7,'(Energiepreise)'!$B$10:$C$23,2,0)*AF$22*(1+VLOOKUP(AF$7,'(Energiepreise)'!$E$10:$BZ$23,3,0))^$C157/100,VLOOKUP(AF$7,'(Energiepreise)'!$E$10:$BZ$23,4+$C156+'1. Anleitung'!$B$5-'(Energiepreise)'!$I$9,0)*AF$22/100)</f>
        <v>0</v>
      </c>
      <c r="AG157" s="674" t="n">
        <f aca="false">IF(VLOOKUP(AG$7,'(Energiepreise)'!$B$10:$C$23,2,0)&lt;&gt;"",VLOOKUP(AG$7,'(Energiepreise)'!$B$10:$C$23,2,0)*AG$22*(1+VLOOKUP(AG$7,'(Energiepreise)'!$E$10:$BZ$23,3,0))^$C157/100,VLOOKUP(AG$7,'(Energiepreise)'!$E$10:$BZ$23,4+$C156+'1. Anleitung'!$B$5-'(Energiepreise)'!$I$9,0)*AG$22/100)</f>
        <v>0</v>
      </c>
      <c r="AH157" s="674" t="n">
        <f aca="false">IF(VLOOKUP(AH$7,'(Energiepreise)'!$B$10:$C$23,2,0)&lt;&gt;"",VLOOKUP(AH$7,'(Energiepreise)'!$B$10:$C$23,2,0)*AH$22*(1+VLOOKUP(AH$7,'(Energiepreise)'!$E$10:$BZ$23,3,0))^$C157/100,VLOOKUP(AH$7,'(Energiepreise)'!$E$10:$BZ$23,4+$C156+'1. Anleitung'!$B$5-'(Energiepreise)'!$I$9,0)*AH$22/100)</f>
        <v>0</v>
      </c>
      <c r="AI157" s="674" t="n">
        <f aca="false">IF(VLOOKUP(AI$7,'(Energiepreise)'!$B$10:$C$23,2,0)&lt;&gt;"",VLOOKUP(AI$7,'(Energiepreise)'!$B$10:$C$23,2,0)*AI$22*(1+VLOOKUP(AI$7,'(Energiepreise)'!$E$10:$BZ$23,3,0))^$C157/100,VLOOKUP(AI$7,'(Energiepreise)'!$E$10:$BZ$23,4+$C156+'1. Anleitung'!$B$5-'(Energiepreise)'!$I$9,0)*AI$22/100)</f>
        <v>0</v>
      </c>
      <c r="AJ157" s="674" t="n">
        <f aca="false">IF(VLOOKUP(AJ$7,'(Energiepreise)'!$B$10:$C$23,2,0)&lt;&gt;"",VLOOKUP(AJ$7,'(Energiepreise)'!$B$10:$C$23,2,0)*AJ$22*(1+VLOOKUP(AJ$7,'(Energiepreise)'!$E$10:$BZ$23,3,0))^$C157/100,VLOOKUP(AJ$7,'(Energiepreise)'!$E$10:$BZ$23,4+$C156+'1. Anleitung'!$B$5-'(Energiepreise)'!$I$9,0)*AJ$22/100)</f>
        <v>0</v>
      </c>
      <c r="AK157" s="674" t="n">
        <f aca="false">IF(VLOOKUP(AK$7,'(Energiepreise)'!$B$10:$C$23,2,0)&lt;&gt;"",VLOOKUP(AK$7,'(Energiepreise)'!$B$10:$C$23,2,0)*AK$22*(1+VLOOKUP(AK$7,'(Energiepreise)'!$E$10:$BZ$23,3,0))^$C157/100,VLOOKUP(AK$7,'(Energiepreise)'!$E$10:$BZ$23,4+$C156+'1. Anleitung'!$B$5-'(Energiepreise)'!$I$9,0)*AK$22/100)</f>
        <v>0</v>
      </c>
      <c r="AL157" s="674" t="e">
        <f aca="false">IF(VLOOKUP(AL$7,'(Energiepreise)'!$B$10:$C$23,2,0)&lt;&gt;"",VLOOKUP(AL$7,'(Energiepreise)'!$B$10:$C$23,2,0)*AL$22*(1+VLOOKUP(AL$7,'(Energiepreise)'!$E$10:$BZ$23,3,0))^$C157/100,VLOOKUP(AL$7,'(Energiepreise)'!$E$10:$BZ$23,4+$C156+'1. Anleitung'!$B$5-'(Energiepreise)'!$I$9,0)*AL$22/100)</f>
        <v>#N/A</v>
      </c>
      <c r="AM157" s="674" t="e">
        <f aca="false">IF(VLOOKUP(AM$7,'(Energiepreise)'!$B$10:$C$23,2,0)&lt;&gt;"",VLOOKUP(AM$7,'(Energiepreise)'!$B$10:$C$23,2,0)*AM$22*(1+VLOOKUP(AM$7,'(Energiepreise)'!$E$10:$BZ$23,3,0))^$C157/100,VLOOKUP(AM$7,'(Energiepreise)'!$E$10:$BZ$23,4+$C156+'1. Anleitung'!$B$5-'(Energiepreise)'!$I$9,0)*AM$22/100)</f>
        <v>#N/A</v>
      </c>
      <c r="AN157" s="674" t="e">
        <f aca="false">IF(VLOOKUP(AN$7,'(Energiepreise)'!$B$10:$C$23,2,0)&lt;&gt;"",VLOOKUP(AN$7,'(Energiepreise)'!$B$10:$C$23,2,0)*AN$22*(1+VLOOKUP(AN$7,'(Energiepreise)'!$E$10:$BZ$23,3,0))^$C157/100,VLOOKUP(AN$7,'(Energiepreise)'!$E$10:$BZ$23,4+$C156+'1. Anleitung'!$B$5-'(Energiepreise)'!$I$9,0)*AN$22/100)</f>
        <v>#N/A</v>
      </c>
      <c r="ALP157" s="669"/>
      <c r="ALQ157" s="669"/>
      <c r="ALR157" s="669"/>
      <c r="ALS157" s="669"/>
    </row>
    <row r="158" s="569" customFormat="true" ht="17.25" hidden="false" customHeight="false" outlineLevel="0" collapsed="false">
      <c r="A158" s="660"/>
      <c r="B158" s="670"/>
      <c r="C158" s="671" t="n">
        <v>24</v>
      </c>
      <c r="D158" s="673"/>
      <c r="E158" s="667"/>
      <c r="F158" s="674" t="n">
        <f aca="false">IF(VLOOKUP(F$7,'(Energiepreise)'!$B$10:$C$23,2,0)&lt;&gt;"",VLOOKUP(F$7,'(Energiepreise)'!$B$10:$C$23,2,0)*F$22*(1+VLOOKUP(F$7,'(Energiepreise)'!$E$10:$BZ$23,3,0))^$C158/100,VLOOKUP(F$7,'(Energiepreise)'!$E$10:$BZ$23,4+$C157+'1. Anleitung'!$B$5-'(Energiepreise)'!$I$9,0)*F$22/100)</f>
        <v>0</v>
      </c>
      <c r="G158" s="674" t="n">
        <f aca="false">IF(VLOOKUP(G$7,'(Energiepreise)'!$B$10:$C$23,2,0)&lt;&gt;"",VLOOKUP(G$7,'(Energiepreise)'!$B$10:$C$23,2,0)*G$22*(1+VLOOKUP(G$7,'(Energiepreise)'!$E$10:$BZ$23,3,0))^$C158/100,VLOOKUP(G$7,'(Energiepreise)'!$E$10:$BZ$23,4+$C157+'1. Anleitung'!$B$5-'(Energiepreise)'!$I$9,0)*G$22/100)</f>
        <v>0</v>
      </c>
      <c r="H158" s="674" t="n">
        <f aca="false">IF(VLOOKUP(H$7,'(Energiepreise)'!$B$10:$C$23,2,0)&lt;&gt;"",VLOOKUP(H$7,'(Energiepreise)'!$B$10:$C$23,2,0)*H$22*(1+VLOOKUP(H$7,'(Energiepreise)'!$E$10:$BZ$23,3,0))^$C158/100,VLOOKUP(H$7,'(Energiepreise)'!$E$10:$BZ$23,4+$C157+'1. Anleitung'!$B$5-'(Energiepreise)'!$I$9,0)*H$22/100)</f>
        <v>0</v>
      </c>
      <c r="I158" s="674" t="n">
        <f aca="false">IF(VLOOKUP(I$7,'(Energiepreise)'!$B$10:$C$23,2,0)&lt;&gt;"",VLOOKUP(I$7,'(Energiepreise)'!$B$10:$C$23,2,0)*I$22*(1+VLOOKUP(I$7,'(Energiepreise)'!$E$10:$BZ$23,3,0))^$C158/100,VLOOKUP(I$7,'(Energiepreise)'!$E$10:$BZ$23,4+$C157+'1. Anleitung'!$B$5-'(Energiepreise)'!$I$9,0)*I$22/100)</f>
        <v>0</v>
      </c>
      <c r="J158" s="675"/>
      <c r="K158" s="676" t="n">
        <f aca="false">SUM(F158:I158)</f>
        <v>0</v>
      </c>
      <c r="L158" s="675"/>
      <c r="M158" s="675"/>
      <c r="N158" s="674" t="n">
        <f aca="false">IF(VLOOKUP(N$7,'(Energiepreise)'!$B$10:$C$23,2,0)&lt;&gt;"",VLOOKUP(N$7,'(Energiepreise)'!$B$10:$C$23,2,0)*N$22*(1+VLOOKUP(N$7,'(Energiepreise)'!$E$10:$BZ$23,3,0))^$C158/100,VLOOKUP(N$7,'(Energiepreise)'!$E$10:$BZ$23,4+$C157+'1. Anleitung'!$B$5-'(Energiepreise)'!$I$9,0)*N$22/100)</f>
        <v>0</v>
      </c>
      <c r="O158" s="674" t="n">
        <f aca="false">IF(VLOOKUP(O$7,'(Energiepreise)'!$B$10:$C$23,2,0)&lt;&gt;"",VLOOKUP(O$7,'(Energiepreise)'!$B$10:$C$23,2,0)*O$22*(1+VLOOKUP(O$7,'(Energiepreise)'!$E$10:$BZ$23,3,0))^$C158/100,VLOOKUP(O$7,'(Energiepreise)'!$E$10:$BZ$23,4+$C157+'1. Anleitung'!$B$5-'(Energiepreise)'!$I$9,0)*O$22/100)</f>
        <v>0</v>
      </c>
      <c r="P158" s="674" t="n">
        <f aca="false">IF(VLOOKUP(P$7,'(Energiepreise)'!$B$10:$C$23,2,0)&lt;&gt;"",VLOOKUP(P$7,'(Energiepreise)'!$B$10:$C$23,2,0)*P$22*(1+VLOOKUP(P$7,'(Energiepreise)'!$E$10:$BZ$23,3,0))^$C158/100,VLOOKUP(P$7,'(Energiepreise)'!$E$10:$BZ$23,4+$C157+'1. Anleitung'!$B$5-'(Energiepreise)'!$I$9,0)*P$22/100)</f>
        <v>0</v>
      </c>
      <c r="Q158" s="674" t="n">
        <f aca="false">IF(VLOOKUP(Q$7,'(Energiepreise)'!$B$10:$C$23,2,0)&lt;&gt;"",VLOOKUP(Q$7,'(Energiepreise)'!$B$10:$C$23,2,0)*Q$22*(1+VLOOKUP(Q$7,'(Energiepreise)'!$E$10:$BZ$23,3,0))^$C158/100,VLOOKUP(Q$7,'(Energiepreise)'!$E$10:$BZ$23,4+$C157+'1. Anleitung'!$B$5-'(Energiepreise)'!$I$9,0)*Q$22/100)</f>
        <v>0</v>
      </c>
      <c r="R158" s="675"/>
      <c r="S158" s="677" t="n">
        <f aca="false">SUM(N158:Q158)</f>
        <v>0</v>
      </c>
      <c r="T158" s="675"/>
      <c r="U158" s="674" t="n">
        <f aca="false">IF(VLOOKUP(U$7,'(Energiepreise)'!$B$10:$C$23,2,0)&lt;&gt;"",VLOOKUP(U$7,'(Energiepreise)'!$B$10:$C$23,2,0)*U$22*(1+VLOOKUP(U$7,'(Energiepreise)'!$E$10:$BZ$23,3,0))^$C158/100,VLOOKUP(U$7,'(Energiepreise)'!$E$10:$BZ$23,4+$C157+'1. Anleitung'!$B$5-'(Energiepreise)'!$I$9,0)*U$22/100)</f>
        <v>0</v>
      </c>
      <c r="V158" s="674" t="n">
        <f aca="false">IF(VLOOKUP(V$7,'(Energiepreise)'!$B$10:$C$23,2,0)&lt;&gt;"",VLOOKUP(V$7,'(Energiepreise)'!$B$10:$C$23,2,0)*V$22*(1+VLOOKUP(V$7,'(Energiepreise)'!$E$10:$BZ$23,3,0))^$C158/100,VLOOKUP(V$7,'(Energiepreise)'!$E$10:$BZ$23,4+$C157+'1. Anleitung'!$B$5-'(Energiepreise)'!$I$9,0)*V$22/100)</f>
        <v>0</v>
      </c>
      <c r="W158" s="674" t="n">
        <f aca="false">IF(VLOOKUP(W$7,'(Energiepreise)'!$B$10:$C$23,2,0)&lt;&gt;"",VLOOKUP(W$7,'(Energiepreise)'!$B$10:$C$23,2,0)*W$22*(1+VLOOKUP(W$7,'(Energiepreise)'!$E$10:$BZ$23,3,0))^$C158/100,VLOOKUP(W$7,'(Energiepreise)'!$E$10:$BZ$23,4+$C157+'1. Anleitung'!$B$5-'(Energiepreise)'!$I$9,0)*W$22/100)</f>
        <v>0</v>
      </c>
      <c r="X158" s="674" t="n">
        <f aca="false">IF(VLOOKUP(X$7,'(Energiepreise)'!$B$10:$C$23,2,0)&lt;&gt;"",VLOOKUP(X$7,'(Energiepreise)'!$B$10:$C$23,2,0)*X$22*(1+VLOOKUP(X$7,'(Energiepreise)'!$E$10:$BZ$23,3,0))^$C158/100,VLOOKUP(X$7,'(Energiepreise)'!$E$10:$BZ$23,4+$C157+'1. Anleitung'!$B$5-'(Energiepreise)'!$I$9,0)*X$22/100)</f>
        <v>0</v>
      </c>
      <c r="Y158" s="674" t="n">
        <f aca="false">IF(VLOOKUP(Y$7,'(Energiepreise)'!$B$10:$C$23,2,0)&lt;&gt;"",VLOOKUP(Y$7,'(Energiepreise)'!$B$10:$C$23,2,0)*Y$22*(1+VLOOKUP(Y$7,'(Energiepreise)'!$E$10:$BZ$23,3,0))^$C158/100,VLOOKUP(Y$7,'(Energiepreise)'!$E$10:$BZ$23,4+$C157+'1. Anleitung'!$B$5-'(Energiepreise)'!$I$9,0)*Y$22/100)</f>
        <v>0</v>
      </c>
      <c r="Z158" s="674" t="n">
        <f aca="false">IF(VLOOKUP(Z$7,'(Energiepreise)'!$B$10:$C$23,2,0)&lt;&gt;"",VLOOKUP(Z$7,'(Energiepreise)'!$B$10:$C$23,2,0)*Z$22*(1+VLOOKUP(Z$7,'(Energiepreise)'!$E$10:$BZ$23,3,0))^$C158/100,VLOOKUP(Z$7,'(Energiepreise)'!$E$10:$BZ$23,4+$C157+'1. Anleitung'!$B$5-'(Energiepreise)'!$I$9,0)*Z$22/100)</f>
        <v>0</v>
      </c>
      <c r="AA158" s="674" t="n">
        <f aca="false">IF(VLOOKUP(AA$7,'(Energiepreise)'!$B$10:$C$23,2,0)&lt;&gt;"",VLOOKUP(AA$7,'(Energiepreise)'!$B$10:$C$23,2,0)*AA$22*(1+VLOOKUP(AA$7,'(Energiepreise)'!$E$10:$BZ$23,3,0))^$C158/100,VLOOKUP(AA$7,'(Energiepreise)'!$E$10:$BZ$23,4+$C157+'1. Anleitung'!$B$5-'(Energiepreise)'!$I$9,0)*AA$22/100)</f>
        <v>0</v>
      </c>
      <c r="AB158" s="674" t="n">
        <f aca="false">IF(VLOOKUP(AB$7,'(Energiepreise)'!$B$10:$C$23,2,0)&lt;&gt;"",VLOOKUP(AB$7,'(Energiepreise)'!$B$10:$C$23,2,0)*AB$22*(1+VLOOKUP(AB$7,'(Energiepreise)'!$E$10:$BZ$23,3,0))^$C158/100,VLOOKUP(AB$7,'(Energiepreise)'!$E$10:$BZ$23,4+$C157+'1. Anleitung'!$B$5-'(Energiepreise)'!$I$9,0)*AB$22/100)</f>
        <v>0</v>
      </c>
      <c r="AC158" s="674" t="n">
        <f aca="false">IF(VLOOKUP(AC$7,'(Energiepreise)'!$B$10:$C$23,2,0)&lt;&gt;"",VLOOKUP(AC$7,'(Energiepreise)'!$B$10:$C$23,2,0)*AC$22*(1+VLOOKUP(AC$7,'(Energiepreise)'!$E$10:$BZ$23,3,0))^$C158/100,VLOOKUP(AC$7,'(Energiepreise)'!$E$10:$BZ$23,4+$C157+'1. Anleitung'!$B$5-'(Energiepreise)'!$I$9,0)*AC$22/100)</f>
        <v>0</v>
      </c>
      <c r="AD158" s="674" t="n">
        <f aca="false">IF(VLOOKUP(AD$7,'(Energiepreise)'!$B$10:$C$23,2,0)&lt;&gt;"",VLOOKUP(AD$7,'(Energiepreise)'!$B$10:$C$23,2,0)*AD$22*(1+VLOOKUP(AD$7,'(Energiepreise)'!$E$10:$BZ$23,3,0))^$C158/100,VLOOKUP(AD$7,'(Energiepreise)'!$E$10:$BZ$23,4+$C157+'1. Anleitung'!$B$5-'(Energiepreise)'!$I$9,0)*AD$22/100)</f>
        <v>0</v>
      </c>
      <c r="AE158" s="674" t="n">
        <f aca="false">IF(VLOOKUP(AE$7,'(Energiepreise)'!$B$10:$C$23,2,0)&lt;&gt;"",VLOOKUP(AE$7,'(Energiepreise)'!$B$10:$C$23,2,0)*AE$22*(1+VLOOKUP(AE$7,'(Energiepreise)'!$E$10:$BZ$23,3,0))^$C158/100,VLOOKUP(AE$7,'(Energiepreise)'!$E$10:$BZ$23,4+$C157+'1. Anleitung'!$B$5-'(Energiepreise)'!$I$9,0)*AE$22/100)</f>
        <v>0</v>
      </c>
      <c r="AF158" s="674" t="n">
        <f aca="false">IF(VLOOKUP(AF$7,'(Energiepreise)'!$B$10:$C$23,2,0)&lt;&gt;"",VLOOKUP(AF$7,'(Energiepreise)'!$B$10:$C$23,2,0)*AF$22*(1+VLOOKUP(AF$7,'(Energiepreise)'!$E$10:$BZ$23,3,0))^$C158/100,VLOOKUP(AF$7,'(Energiepreise)'!$E$10:$BZ$23,4+$C157+'1. Anleitung'!$B$5-'(Energiepreise)'!$I$9,0)*AF$22/100)</f>
        <v>0</v>
      </c>
      <c r="AG158" s="674" t="n">
        <f aca="false">IF(VLOOKUP(AG$7,'(Energiepreise)'!$B$10:$C$23,2,0)&lt;&gt;"",VLOOKUP(AG$7,'(Energiepreise)'!$B$10:$C$23,2,0)*AG$22*(1+VLOOKUP(AG$7,'(Energiepreise)'!$E$10:$BZ$23,3,0))^$C158/100,VLOOKUP(AG$7,'(Energiepreise)'!$E$10:$BZ$23,4+$C157+'1. Anleitung'!$B$5-'(Energiepreise)'!$I$9,0)*AG$22/100)</f>
        <v>0</v>
      </c>
      <c r="AH158" s="674" t="n">
        <f aca="false">IF(VLOOKUP(AH$7,'(Energiepreise)'!$B$10:$C$23,2,0)&lt;&gt;"",VLOOKUP(AH$7,'(Energiepreise)'!$B$10:$C$23,2,0)*AH$22*(1+VLOOKUP(AH$7,'(Energiepreise)'!$E$10:$BZ$23,3,0))^$C158/100,VLOOKUP(AH$7,'(Energiepreise)'!$E$10:$BZ$23,4+$C157+'1. Anleitung'!$B$5-'(Energiepreise)'!$I$9,0)*AH$22/100)</f>
        <v>0</v>
      </c>
      <c r="AI158" s="674" t="n">
        <f aca="false">IF(VLOOKUP(AI$7,'(Energiepreise)'!$B$10:$C$23,2,0)&lt;&gt;"",VLOOKUP(AI$7,'(Energiepreise)'!$B$10:$C$23,2,0)*AI$22*(1+VLOOKUP(AI$7,'(Energiepreise)'!$E$10:$BZ$23,3,0))^$C158/100,VLOOKUP(AI$7,'(Energiepreise)'!$E$10:$BZ$23,4+$C157+'1. Anleitung'!$B$5-'(Energiepreise)'!$I$9,0)*AI$22/100)</f>
        <v>0</v>
      </c>
      <c r="AJ158" s="674" t="n">
        <f aca="false">IF(VLOOKUP(AJ$7,'(Energiepreise)'!$B$10:$C$23,2,0)&lt;&gt;"",VLOOKUP(AJ$7,'(Energiepreise)'!$B$10:$C$23,2,0)*AJ$22*(1+VLOOKUP(AJ$7,'(Energiepreise)'!$E$10:$BZ$23,3,0))^$C158/100,VLOOKUP(AJ$7,'(Energiepreise)'!$E$10:$BZ$23,4+$C157+'1. Anleitung'!$B$5-'(Energiepreise)'!$I$9,0)*AJ$22/100)</f>
        <v>0</v>
      </c>
      <c r="AK158" s="674" t="n">
        <f aca="false">IF(VLOOKUP(AK$7,'(Energiepreise)'!$B$10:$C$23,2,0)&lt;&gt;"",VLOOKUP(AK$7,'(Energiepreise)'!$B$10:$C$23,2,0)*AK$22*(1+VLOOKUP(AK$7,'(Energiepreise)'!$E$10:$BZ$23,3,0))^$C158/100,VLOOKUP(AK$7,'(Energiepreise)'!$E$10:$BZ$23,4+$C157+'1. Anleitung'!$B$5-'(Energiepreise)'!$I$9,0)*AK$22/100)</f>
        <v>0</v>
      </c>
      <c r="AL158" s="674" t="e">
        <f aca="false">IF(VLOOKUP(AL$7,'(Energiepreise)'!$B$10:$C$23,2,0)&lt;&gt;"",VLOOKUP(AL$7,'(Energiepreise)'!$B$10:$C$23,2,0)*AL$22*(1+VLOOKUP(AL$7,'(Energiepreise)'!$E$10:$BZ$23,3,0))^$C158/100,VLOOKUP(AL$7,'(Energiepreise)'!$E$10:$BZ$23,4+$C157+'1. Anleitung'!$B$5-'(Energiepreise)'!$I$9,0)*AL$22/100)</f>
        <v>#N/A</v>
      </c>
      <c r="AM158" s="674" t="e">
        <f aca="false">IF(VLOOKUP(AM$7,'(Energiepreise)'!$B$10:$C$23,2,0)&lt;&gt;"",VLOOKUP(AM$7,'(Energiepreise)'!$B$10:$C$23,2,0)*AM$22*(1+VLOOKUP(AM$7,'(Energiepreise)'!$E$10:$BZ$23,3,0))^$C158/100,VLOOKUP(AM$7,'(Energiepreise)'!$E$10:$BZ$23,4+$C157+'1. Anleitung'!$B$5-'(Energiepreise)'!$I$9,0)*AM$22/100)</f>
        <v>#N/A</v>
      </c>
      <c r="AN158" s="674" t="e">
        <f aca="false">IF(VLOOKUP(AN$7,'(Energiepreise)'!$B$10:$C$23,2,0)&lt;&gt;"",VLOOKUP(AN$7,'(Energiepreise)'!$B$10:$C$23,2,0)*AN$22*(1+VLOOKUP(AN$7,'(Energiepreise)'!$E$10:$BZ$23,3,0))^$C158/100,VLOOKUP(AN$7,'(Energiepreise)'!$E$10:$BZ$23,4+$C157+'1. Anleitung'!$B$5-'(Energiepreise)'!$I$9,0)*AN$22/100)</f>
        <v>#N/A</v>
      </c>
      <c r="ALP158" s="669"/>
      <c r="ALQ158" s="669"/>
      <c r="ALR158" s="669"/>
      <c r="ALS158" s="669"/>
    </row>
    <row r="159" s="569" customFormat="true" ht="17.25" hidden="false" customHeight="false" outlineLevel="0" collapsed="false">
      <c r="A159" s="660"/>
      <c r="B159" s="670"/>
      <c r="C159" s="671" t="n">
        <v>25</v>
      </c>
      <c r="D159" s="673"/>
      <c r="E159" s="667"/>
      <c r="F159" s="674" t="n">
        <f aca="false">IF(VLOOKUP(F$7,'(Energiepreise)'!$B$10:$C$23,2,0)&lt;&gt;"",VLOOKUP(F$7,'(Energiepreise)'!$B$10:$C$23,2,0)*F$22*(1+VLOOKUP(F$7,'(Energiepreise)'!$E$10:$BZ$23,3,0))^$C159/100,VLOOKUP(F$7,'(Energiepreise)'!$E$10:$BZ$23,4+$C158+'1. Anleitung'!$B$5-'(Energiepreise)'!$I$9,0)*F$22/100)</f>
        <v>0</v>
      </c>
      <c r="G159" s="674" t="n">
        <f aca="false">IF(VLOOKUP(G$7,'(Energiepreise)'!$B$10:$C$23,2,0)&lt;&gt;"",VLOOKUP(G$7,'(Energiepreise)'!$B$10:$C$23,2,0)*G$22*(1+VLOOKUP(G$7,'(Energiepreise)'!$E$10:$BZ$23,3,0))^$C159/100,VLOOKUP(G$7,'(Energiepreise)'!$E$10:$BZ$23,4+$C158+'1. Anleitung'!$B$5-'(Energiepreise)'!$I$9,0)*G$22/100)</f>
        <v>0</v>
      </c>
      <c r="H159" s="674" t="n">
        <f aca="false">IF(VLOOKUP(H$7,'(Energiepreise)'!$B$10:$C$23,2,0)&lt;&gt;"",VLOOKUP(H$7,'(Energiepreise)'!$B$10:$C$23,2,0)*H$22*(1+VLOOKUP(H$7,'(Energiepreise)'!$E$10:$BZ$23,3,0))^$C159/100,VLOOKUP(H$7,'(Energiepreise)'!$E$10:$BZ$23,4+$C158+'1. Anleitung'!$B$5-'(Energiepreise)'!$I$9,0)*H$22/100)</f>
        <v>0</v>
      </c>
      <c r="I159" s="674" t="n">
        <f aca="false">IF(VLOOKUP(I$7,'(Energiepreise)'!$B$10:$C$23,2,0)&lt;&gt;"",VLOOKUP(I$7,'(Energiepreise)'!$B$10:$C$23,2,0)*I$22*(1+VLOOKUP(I$7,'(Energiepreise)'!$E$10:$BZ$23,3,0))^$C159/100,VLOOKUP(I$7,'(Energiepreise)'!$E$10:$BZ$23,4+$C158+'1. Anleitung'!$B$5-'(Energiepreise)'!$I$9,0)*I$22/100)</f>
        <v>0</v>
      </c>
      <c r="J159" s="675"/>
      <c r="K159" s="676" t="n">
        <f aca="false">SUM(F159:I159)</f>
        <v>0</v>
      </c>
      <c r="L159" s="675"/>
      <c r="M159" s="675"/>
      <c r="N159" s="674" t="n">
        <f aca="false">IF(VLOOKUP(N$7,'(Energiepreise)'!$B$10:$C$23,2,0)&lt;&gt;"",VLOOKUP(N$7,'(Energiepreise)'!$B$10:$C$23,2,0)*N$22*(1+VLOOKUP(N$7,'(Energiepreise)'!$E$10:$BZ$23,3,0))^$C159/100,VLOOKUP(N$7,'(Energiepreise)'!$E$10:$BZ$23,4+$C158+'1. Anleitung'!$B$5-'(Energiepreise)'!$I$9,0)*N$22/100)</f>
        <v>0</v>
      </c>
      <c r="O159" s="674" t="n">
        <f aca="false">IF(VLOOKUP(O$7,'(Energiepreise)'!$B$10:$C$23,2,0)&lt;&gt;"",VLOOKUP(O$7,'(Energiepreise)'!$B$10:$C$23,2,0)*O$22*(1+VLOOKUP(O$7,'(Energiepreise)'!$E$10:$BZ$23,3,0))^$C159/100,VLOOKUP(O$7,'(Energiepreise)'!$E$10:$BZ$23,4+$C158+'1. Anleitung'!$B$5-'(Energiepreise)'!$I$9,0)*O$22/100)</f>
        <v>0</v>
      </c>
      <c r="P159" s="674" t="n">
        <f aca="false">IF(VLOOKUP(P$7,'(Energiepreise)'!$B$10:$C$23,2,0)&lt;&gt;"",VLOOKUP(P$7,'(Energiepreise)'!$B$10:$C$23,2,0)*P$22*(1+VLOOKUP(P$7,'(Energiepreise)'!$E$10:$BZ$23,3,0))^$C159/100,VLOOKUP(P$7,'(Energiepreise)'!$E$10:$BZ$23,4+$C158+'1. Anleitung'!$B$5-'(Energiepreise)'!$I$9,0)*P$22/100)</f>
        <v>0</v>
      </c>
      <c r="Q159" s="674" t="n">
        <f aca="false">IF(VLOOKUP(Q$7,'(Energiepreise)'!$B$10:$C$23,2,0)&lt;&gt;"",VLOOKUP(Q$7,'(Energiepreise)'!$B$10:$C$23,2,0)*Q$22*(1+VLOOKUP(Q$7,'(Energiepreise)'!$E$10:$BZ$23,3,0))^$C159/100,VLOOKUP(Q$7,'(Energiepreise)'!$E$10:$BZ$23,4+$C158+'1. Anleitung'!$B$5-'(Energiepreise)'!$I$9,0)*Q$22/100)</f>
        <v>0</v>
      </c>
      <c r="R159" s="675"/>
      <c r="S159" s="677" t="n">
        <f aca="false">SUM(N159:Q159)</f>
        <v>0</v>
      </c>
      <c r="T159" s="675"/>
      <c r="U159" s="674" t="n">
        <f aca="false">IF(VLOOKUP(U$7,'(Energiepreise)'!$B$10:$C$23,2,0)&lt;&gt;"",VLOOKUP(U$7,'(Energiepreise)'!$B$10:$C$23,2,0)*U$22*(1+VLOOKUP(U$7,'(Energiepreise)'!$E$10:$BZ$23,3,0))^$C159/100,VLOOKUP(U$7,'(Energiepreise)'!$E$10:$BZ$23,4+$C158+'1. Anleitung'!$B$5-'(Energiepreise)'!$I$9,0)*U$22/100)</f>
        <v>0</v>
      </c>
      <c r="V159" s="674" t="n">
        <f aca="false">IF(VLOOKUP(V$7,'(Energiepreise)'!$B$10:$C$23,2,0)&lt;&gt;"",VLOOKUP(V$7,'(Energiepreise)'!$B$10:$C$23,2,0)*V$22*(1+VLOOKUP(V$7,'(Energiepreise)'!$E$10:$BZ$23,3,0))^$C159/100,VLOOKUP(V$7,'(Energiepreise)'!$E$10:$BZ$23,4+$C158+'1. Anleitung'!$B$5-'(Energiepreise)'!$I$9,0)*V$22/100)</f>
        <v>0</v>
      </c>
      <c r="W159" s="674" t="n">
        <f aca="false">IF(VLOOKUP(W$7,'(Energiepreise)'!$B$10:$C$23,2,0)&lt;&gt;"",VLOOKUP(W$7,'(Energiepreise)'!$B$10:$C$23,2,0)*W$22*(1+VLOOKUP(W$7,'(Energiepreise)'!$E$10:$BZ$23,3,0))^$C159/100,VLOOKUP(W$7,'(Energiepreise)'!$E$10:$BZ$23,4+$C158+'1. Anleitung'!$B$5-'(Energiepreise)'!$I$9,0)*W$22/100)</f>
        <v>0</v>
      </c>
      <c r="X159" s="674" t="n">
        <f aca="false">IF(VLOOKUP(X$7,'(Energiepreise)'!$B$10:$C$23,2,0)&lt;&gt;"",VLOOKUP(X$7,'(Energiepreise)'!$B$10:$C$23,2,0)*X$22*(1+VLOOKUP(X$7,'(Energiepreise)'!$E$10:$BZ$23,3,0))^$C159/100,VLOOKUP(X$7,'(Energiepreise)'!$E$10:$BZ$23,4+$C158+'1. Anleitung'!$B$5-'(Energiepreise)'!$I$9,0)*X$22/100)</f>
        <v>0</v>
      </c>
      <c r="Y159" s="674" t="n">
        <f aca="false">IF(VLOOKUP(Y$7,'(Energiepreise)'!$B$10:$C$23,2,0)&lt;&gt;"",VLOOKUP(Y$7,'(Energiepreise)'!$B$10:$C$23,2,0)*Y$22*(1+VLOOKUP(Y$7,'(Energiepreise)'!$E$10:$BZ$23,3,0))^$C159/100,VLOOKUP(Y$7,'(Energiepreise)'!$E$10:$BZ$23,4+$C158+'1. Anleitung'!$B$5-'(Energiepreise)'!$I$9,0)*Y$22/100)</f>
        <v>0</v>
      </c>
      <c r="Z159" s="674" t="n">
        <f aca="false">IF(VLOOKUP(Z$7,'(Energiepreise)'!$B$10:$C$23,2,0)&lt;&gt;"",VLOOKUP(Z$7,'(Energiepreise)'!$B$10:$C$23,2,0)*Z$22*(1+VLOOKUP(Z$7,'(Energiepreise)'!$E$10:$BZ$23,3,0))^$C159/100,VLOOKUP(Z$7,'(Energiepreise)'!$E$10:$BZ$23,4+$C158+'1. Anleitung'!$B$5-'(Energiepreise)'!$I$9,0)*Z$22/100)</f>
        <v>0</v>
      </c>
      <c r="AA159" s="674" t="n">
        <f aca="false">IF(VLOOKUP(AA$7,'(Energiepreise)'!$B$10:$C$23,2,0)&lt;&gt;"",VLOOKUP(AA$7,'(Energiepreise)'!$B$10:$C$23,2,0)*AA$22*(1+VLOOKUP(AA$7,'(Energiepreise)'!$E$10:$BZ$23,3,0))^$C159/100,VLOOKUP(AA$7,'(Energiepreise)'!$E$10:$BZ$23,4+$C158+'1. Anleitung'!$B$5-'(Energiepreise)'!$I$9,0)*AA$22/100)</f>
        <v>0</v>
      </c>
      <c r="AB159" s="674" t="n">
        <f aca="false">IF(VLOOKUP(AB$7,'(Energiepreise)'!$B$10:$C$23,2,0)&lt;&gt;"",VLOOKUP(AB$7,'(Energiepreise)'!$B$10:$C$23,2,0)*AB$22*(1+VLOOKUP(AB$7,'(Energiepreise)'!$E$10:$BZ$23,3,0))^$C159/100,VLOOKUP(AB$7,'(Energiepreise)'!$E$10:$BZ$23,4+$C158+'1. Anleitung'!$B$5-'(Energiepreise)'!$I$9,0)*AB$22/100)</f>
        <v>0</v>
      </c>
      <c r="AC159" s="674" t="n">
        <f aca="false">IF(VLOOKUP(AC$7,'(Energiepreise)'!$B$10:$C$23,2,0)&lt;&gt;"",VLOOKUP(AC$7,'(Energiepreise)'!$B$10:$C$23,2,0)*AC$22*(1+VLOOKUP(AC$7,'(Energiepreise)'!$E$10:$BZ$23,3,0))^$C159/100,VLOOKUP(AC$7,'(Energiepreise)'!$E$10:$BZ$23,4+$C158+'1. Anleitung'!$B$5-'(Energiepreise)'!$I$9,0)*AC$22/100)</f>
        <v>0</v>
      </c>
      <c r="AD159" s="674" t="n">
        <f aca="false">IF(VLOOKUP(AD$7,'(Energiepreise)'!$B$10:$C$23,2,0)&lt;&gt;"",VLOOKUP(AD$7,'(Energiepreise)'!$B$10:$C$23,2,0)*AD$22*(1+VLOOKUP(AD$7,'(Energiepreise)'!$E$10:$BZ$23,3,0))^$C159/100,VLOOKUP(AD$7,'(Energiepreise)'!$E$10:$BZ$23,4+$C158+'1. Anleitung'!$B$5-'(Energiepreise)'!$I$9,0)*AD$22/100)</f>
        <v>0</v>
      </c>
      <c r="AE159" s="674" t="n">
        <f aca="false">IF(VLOOKUP(AE$7,'(Energiepreise)'!$B$10:$C$23,2,0)&lt;&gt;"",VLOOKUP(AE$7,'(Energiepreise)'!$B$10:$C$23,2,0)*AE$22*(1+VLOOKUP(AE$7,'(Energiepreise)'!$E$10:$BZ$23,3,0))^$C159/100,VLOOKUP(AE$7,'(Energiepreise)'!$E$10:$BZ$23,4+$C158+'1. Anleitung'!$B$5-'(Energiepreise)'!$I$9,0)*AE$22/100)</f>
        <v>0</v>
      </c>
      <c r="AF159" s="674" t="n">
        <f aca="false">IF(VLOOKUP(AF$7,'(Energiepreise)'!$B$10:$C$23,2,0)&lt;&gt;"",VLOOKUP(AF$7,'(Energiepreise)'!$B$10:$C$23,2,0)*AF$22*(1+VLOOKUP(AF$7,'(Energiepreise)'!$E$10:$BZ$23,3,0))^$C159/100,VLOOKUP(AF$7,'(Energiepreise)'!$E$10:$BZ$23,4+$C158+'1. Anleitung'!$B$5-'(Energiepreise)'!$I$9,0)*AF$22/100)</f>
        <v>0</v>
      </c>
      <c r="AG159" s="674" t="n">
        <f aca="false">IF(VLOOKUP(AG$7,'(Energiepreise)'!$B$10:$C$23,2,0)&lt;&gt;"",VLOOKUP(AG$7,'(Energiepreise)'!$B$10:$C$23,2,0)*AG$22*(1+VLOOKUP(AG$7,'(Energiepreise)'!$E$10:$BZ$23,3,0))^$C159/100,VLOOKUP(AG$7,'(Energiepreise)'!$E$10:$BZ$23,4+$C158+'1. Anleitung'!$B$5-'(Energiepreise)'!$I$9,0)*AG$22/100)</f>
        <v>0</v>
      </c>
      <c r="AH159" s="674" t="n">
        <f aca="false">IF(VLOOKUP(AH$7,'(Energiepreise)'!$B$10:$C$23,2,0)&lt;&gt;"",VLOOKUP(AH$7,'(Energiepreise)'!$B$10:$C$23,2,0)*AH$22*(1+VLOOKUP(AH$7,'(Energiepreise)'!$E$10:$BZ$23,3,0))^$C159/100,VLOOKUP(AH$7,'(Energiepreise)'!$E$10:$BZ$23,4+$C158+'1. Anleitung'!$B$5-'(Energiepreise)'!$I$9,0)*AH$22/100)</f>
        <v>0</v>
      </c>
      <c r="AI159" s="674" t="n">
        <f aca="false">IF(VLOOKUP(AI$7,'(Energiepreise)'!$B$10:$C$23,2,0)&lt;&gt;"",VLOOKUP(AI$7,'(Energiepreise)'!$B$10:$C$23,2,0)*AI$22*(1+VLOOKUP(AI$7,'(Energiepreise)'!$E$10:$BZ$23,3,0))^$C159/100,VLOOKUP(AI$7,'(Energiepreise)'!$E$10:$BZ$23,4+$C158+'1. Anleitung'!$B$5-'(Energiepreise)'!$I$9,0)*AI$22/100)</f>
        <v>0</v>
      </c>
      <c r="AJ159" s="674" t="n">
        <f aca="false">IF(VLOOKUP(AJ$7,'(Energiepreise)'!$B$10:$C$23,2,0)&lt;&gt;"",VLOOKUP(AJ$7,'(Energiepreise)'!$B$10:$C$23,2,0)*AJ$22*(1+VLOOKUP(AJ$7,'(Energiepreise)'!$E$10:$BZ$23,3,0))^$C159/100,VLOOKUP(AJ$7,'(Energiepreise)'!$E$10:$BZ$23,4+$C158+'1. Anleitung'!$B$5-'(Energiepreise)'!$I$9,0)*AJ$22/100)</f>
        <v>0</v>
      </c>
      <c r="AK159" s="674" t="n">
        <f aca="false">IF(VLOOKUP(AK$7,'(Energiepreise)'!$B$10:$C$23,2,0)&lt;&gt;"",VLOOKUP(AK$7,'(Energiepreise)'!$B$10:$C$23,2,0)*AK$22*(1+VLOOKUP(AK$7,'(Energiepreise)'!$E$10:$BZ$23,3,0))^$C159/100,VLOOKUP(AK$7,'(Energiepreise)'!$E$10:$BZ$23,4+$C158+'1. Anleitung'!$B$5-'(Energiepreise)'!$I$9,0)*AK$22/100)</f>
        <v>0</v>
      </c>
      <c r="AL159" s="674" t="e">
        <f aca="false">IF(VLOOKUP(AL$7,'(Energiepreise)'!$B$10:$C$23,2,0)&lt;&gt;"",VLOOKUP(AL$7,'(Energiepreise)'!$B$10:$C$23,2,0)*AL$22*(1+VLOOKUP(AL$7,'(Energiepreise)'!$E$10:$BZ$23,3,0))^$C159/100,VLOOKUP(AL$7,'(Energiepreise)'!$E$10:$BZ$23,4+$C158+'1. Anleitung'!$B$5-'(Energiepreise)'!$I$9,0)*AL$22/100)</f>
        <v>#N/A</v>
      </c>
      <c r="AM159" s="674" t="e">
        <f aca="false">IF(VLOOKUP(AM$7,'(Energiepreise)'!$B$10:$C$23,2,0)&lt;&gt;"",VLOOKUP(AM$7,'(Energiepreise)'!$B$10:$C$23,2,0)*AM$22*(1+VLOOKUP(AM$7,'(Energiepreise)'!$E$10:$BZ$23,3,0))^$C159/100,VLOOKUP(AM$7,'(Energiepreise)'!$E$10:$BZ$23,4+$C158+'1. Anleitung'!$B$5-'(Energiepreise)'!$I$9,0)*AM$22/100)</f>
        <v>#N/A</v>
      </c>
      <c r="AN159" s="674" t="e">
        <f aca="false">IF(VLOOKUP(AN$7,'(Energiepreise)'!$B$10:$C$23,2,0)&lt;&gt;"",VLOOKUP(AN$7,'(Energiepreise)'!$B$10:$C$23,2,0)*AN$22*(1+VLOOKUP(AN$7,'(Energiepreise)'!$E$10:$BZ$23,3,0))^$C159/100,VLOOKUP(AN$7,'(Energiepreise)'!$E$10:$BZ$23,4+$C158+'1. Anleitung'!$B$5-'(Energiepreise)'!$I$9,0)*AN$22/100)</f>
        <v>#N/A</v>
      </c>
      <c r="ALP159" s="669"/>
      <c r="ALQ159" s="669"/>
      <c r="ALR159" s="669"/>
      <c r="ALS159" s="669"/>
    </row>
    <row r="160" s="569" customFormat="true" ht="17.25" hidden="false" customHeight="false" outlineLevel="0" collapsed="false">
      <c r="A160" s="660"/>
      <c r="B160" s="670"/>
      <c r="C160" s="671" t="n">
        <v>26</v>
      </c>
      <c r="D160" s="673"/>
      <c r="E160" s="667"/>
      <c r="F160" s="674" t="n">
        <f aca="false">IF(VLOOKUP(F$7,'(Energiepreise)'!$B$10:$C$23,2,0)&lt;&gt;"",VLOOKUP(F$7,'(Energiepreise)'!$B$10:$C$23,2,0)*F$22*(1+VLOOKUP(F$7,'(Energiepreise)'!$E$10:$BZ$23,3,0))^$C160/100,VLOOKUP(F$7,'(Energiepreise)'!$E$10:$BZ$23,4+$C159+'1. Anleitung'!$B$5-'(Energiepreise)'!$I$9,0)*F$22/100)</f>
        <v>0</v>
      </c>
      <c r="G160" s="674" t="n">
        <f aca="false">IF(VLOOKUP(G$7,'(Energiepreise)'!$B$10:$C$23,2,0)&lt;&gt;"",VLOOKUP(G$7,'(Energiepreise)'!$B$10:$C$23,2,0)*G$22*(1+VLOOKUP(G$7,'(Energiepreise)'!$E$10:$BZ$23,3,0))^$C160/100,VLOOKUP(G$7,'(Energiepreise)'!$E$10:$BZ$23,4+$C159+'1. Anleitung'!$B$5-'(Energiepreise)'!$I$9,0)*G$22/100)</f>
        <v>0</v>
      </c>
      <c r="H160" s="674" t="n">
        <f aca="false">IF(VLOOKUP(H$7,'(Energiepreise)'!$B$10:$C$23,2,0)&lt;&gt;"",VLOOKUP(H$7,'(Energiepreise)'!$B$10:$C$23,2,0)*H$22*(1+VLOOKUP(H$7,'(Energiepreise)'!$E$10:$BZ$23,3,0))^$C160/100,VLOOKUP(H$7,'(Energiepreise)'!$E$10:$BZ$23,4+$C159+'1. Anleitung'!$B$5-'(Energiepreise)'!$I$9,0)*H$22/100)</f>
        <v>0</v>
      </c>
      <c r="I160" s="674" t="n">
        <f aca="false">IF(VLOOKUP(I$7,'(Energiepreise)'!$B$10:$C$23,2,0)&lt;&gt;"",VLOOKUP(I$7,'(Energiepreise)'!$B$10:$C$23,2,0)*I$22*(1+VLOOKUP(I$7,'(Energiepreise)'!$E$10:$BZ$23,3,0))^$C160/100,VLOOKUP(I$7,'(Energiepreise)'!$E$10:$BZ$23,4+$C159+'1. Anleitung'!$B$5-'(Energiepreise)'!$I$9,0)*I$22/100)</f>
        <v>0</v>
      </c>
      <c r="J160" s="675"/>
      <c r="K160" s="676" t="n">
        <f aca="false">SUM(F160:I160)</f>
        <v>0</v>
      </c>
      <c r="L160" s="675"/>
      <c r="M160" s="675"/>
      <c r="N160" s="674" t="n">
        <f aca="false">IF(VLOOKUP(N$7,'(Energiepreise)'!$B$10:$C$23,2,0)&lt;&gt;"",VLOOKUP(N$7,'(Energiepreise)'!$B$10:$C$23,2,0)*N$22*(1+VLOOKUP(N$7,'(Energiepreise)'!$E$10:$BZ$23,3,0))^$C160/100,VLOOKUP(N$7,'(Energiepreise)'!$E$10:$BZ$23,4+$C159+'1. Anleitung'!$B$5-'(Energiepreise)'!$I$9,0)*N$22/100)</f>
        <v>0</v>
      </c>
      <c r="O160" s="674" t="n">
        <f aca="false">IF(VLOOKUP(O$7,'(Energiepreise)'!$B$10:$C$23,2,0)&lt;&gt;"",VLOOKUP(O$7,'(Energiepreise)'!$B$10:$C$23,2,0)*O$22*(1+VLOOKUP(O$7,'(Energiepreise)'!$E$10:$BZ$23,3,0))^$C160/100,VLOOKUP(O$7,'(Energiepreise)'!$E$10:$BZ$23,4+$C159+'1. Anleitung'!$B$5-'(Energiepreise)'!$I$9,0)*O$22/100)</f>
        <v>0</v>
      </c>
      <c r="P160" s="674" t="n">
        <f aca="false">IF(VLOOKUP(P$7,'(Energiepreise)'!$B$10:$C$23,2,0)&lt;&gt;"",VLOOKUP(P$7,'(Energiepreise)'!$B$10:$C$23,2,0)*P$22*(1+VLOOKUP(P$7,'(Energiepreise)'!$E$10:$BZ$23,3,0))^$C160/100,VLOOKUP(P$7,'(Energiepreise)'!$E$10:$BZ$23,4+$C159+'1. Anleitung'!$B$5-'(Energiepreise)'!$I$9,0)*P$22/100)</f>
        <v>0</v>
      </c>
      <c r="Q160" s="674" t="n">
        <f aca="false">IF(VLOOKUP(Q$7,'(Energiepreise)'!$B$10:$C$23,2,0)&lt;&gt;"",VLOOKUP(Q$7,'(Energiepreise)'!$B$10:$C$23,2,0)*Q$22*(1+VLOOKUP(Q$7,'(Energiepreise)'!$E$10:$BZ$23,3,0))^$C160/100,VLOOKUP(Q$7,'(Energiepreise)'!$E$10:$BZ$23,4+$C159+'1. Anleitung'!$B$5-'(Energiepreise)'!$I$9,0)*Q$22/100)</f>
        <v>0</v>
      </c>
      <c r="R160" s="675"/>
      <c r="S160" s="677" t="n">
        <f aca="false">SUM(N160:Q160)</f>
        <v>0</v>
      </c>
      <c r="T160" s="675"/>
      <c r="U160" s="674" t="n">
        <f aca="false">IF(VLOOKUP(U$7,'(Energiepreise)'!$B$10:$C$23,2,0)&lt;&gt;"",VLOOKUP(U$7,'(Energiepreise)'!$B$10:$C$23,2,0)*U$22*(1+VLOOKUP(U$7,'(Energiepreise)'!$E$10:$BZ$23,3,0))^$C160/100,VLOOKUP(U$7,'(Energiepreise)'!$E$10:$BZ$23,4+$C159+'1. Anleitung'!$B$5-'(Energiepreise)'!$I$9,0)*U$22/100)</f>
        <v>0</v>
      </c>
      <c r="V160" s="674" t="n">
        <f aca="false">IF(VLOOKUP(V$7,'(Energiepreise)'!$B$10:$C$23,2,0)&lt;&gt;"",VLOOKUP(V$7,'(Energiepreise)'!$B$10:$C$23,2,0)*V$22*(1+VLOOKUP(V$7,'(Energiepreise)'!$E$10:$BZ$23,3,0))^$C160/100,VLOOKUP(V$7,'(Energiepreise)'!$E$10:$BZ$23,4+$C159+'1. Anleitung'!$B$5-'(Energiepreise)'!$I$9,0)*V$22/100)</f>
        <v>0</v>
      </c>
      <c r="W160" s="674" t="n">
        <f aca="false">IF(VLOOKUP(W$7,'(Energiepreise)'!$B$10:$C$23,2,0)&lt;&gt;"",VLOOKUP(W$7,'(Energiepreise)'!$B$10:$C$23,2,0)*W$22*(1+VLOOKUP(W$7,'(Energiepreise)'!$E$10:$BZ$23,3,0))^$C160/100,VLOOKUP(W$7,'(Energiepreise)'!$E$10:$BZ$23,4+$C159+'1. Anleitung'!$B$5-'(Energiepreise)'!$I$9,0)*W$22/100)</f>
        <v>0</v>
      </c>
      <c r="X160" s="674" t="n">
        <f aca="false">IF(VLOOKUP(X$7,'(Energiepreise)'!$B$10:$C$23,2,0)&lt;&gt;"",VLOOKUP(X$7,'(Energiepreise)'!$B$10:$C$23,2,0)*X$22*(1+VLOOKUP(X$7,'(Energiepreise)'!$E$10:$BZ$23,3,0))^$C160/100,VLOOKUP(X$7,'(Energiepreise)'!$E$10:$BZ$23,4+$C159+'1. Anleitung'!$B$5-'(Energiepreise)'!$I$9,0)*X$22/100)</f>
        <v>0</v>
      </c>
      <c r="Y160" s="674" t="n">
        <f aca="false">IF(VLOOKUP(Y$7,'(Energiepreise)'!$B$10:$C$23,2,0)&lt;&gt;"",VLOOKUP(Y$7,'(Energiepreise)'!$B$10:$C$23,2,0)*Y$22*(1+VLOOKUP(Y$7,'(Energiepreise)'!$E$10:$BZ$23,3,0))^$C160/100,VLOOKUP(Y$7,'(Energiepreise)'!$E$10:$BZ$23,4+$C159+'1. Anleitung'!$B$5-'(Energiepreise)'!$I$9,0)*Y$22/100)</f>
        <v>0</v>
      </c>
      <c r="Z160" s="674" t="n">
        <f aca="false">IF(VLOOKUP(Z$7,'(Energiepreise)'!$B$10:$C$23,2,0)&lt;&gt;"",VLOOKUP(Z$7,'(Energiepreise)'!$B$10:$C$23,2,0)*Z$22*(1+VLOOKUP(Z$7,'(Energiepreise)'!$E$10:$BZ$23,3,0))^$C160/100,VLOOKUP(Z$7,'(Energiepreise)'!$E$10:$BZ$23,4+$C159+'1. Anleitung'!$B$5-'(Energiepreise)'!$I$9,0)*Z$22/100)</f>
        <v>0</v>
      </c>
      <c r="AA160" s="674" t="n">
        <f aca="false">IF(VLOOKUP(AA$7,'(Energiepreise)'!$B$10:$C$23,2,0)&lt;&gt;"",VLOOKUP(AA$7,'(Energiepreise)'!$B$10:$C$23,2,0)*AA$22*(1+VLOOKUP(AA$7,'(Energiepreise)'!$E$10:$BZ$23,3,0))^$C160/100,VLOOKUP(AA$7,'(Energiepreise)'!$E$10:$BZ$23,4+$C159+'1. Anleitung'!$B$5-'(Energiepreise)'!$I$9,0)*AA$22/100)</f>
        <v>0</v>
      </c>
      <c r="AB160" s="674" t="n">
        <f aca="false">IF(VLOOKUP(AB$7,'(Energiepreise)'!$B$10:$C$23,2,0)&lt;&gt;"",VLOOKUP(AB$7,'(Energiepreise)'!$B$10:$C$23,2,0)*AB$22*(1+VLOOKUP(AB$7,'(Energiepreise)'!$E$10:$BZ$23,3,0))^$C160/100,VLOOKUP(AB$7,'(Energiepreise)'!$E$10:$BZ$23,4+$C159+'1. Anleitung'!$B$5-'(Energiepreise)'!$I$9,0)*AB$22/100)</f>
        <v>0</v>
      </c>
      <c r="AC160" s="674" t="n">
        <f aca="false">IF(VLOOKUP(AC$7,'(Energiepreise)'!$B$10:$C$23,2,0)&lt;&gt;"",VLOOKUP(AC$7,'(Energiepreise)'!$B$10:$C$23,2,0)*AC$22*(1+VLOOKUP(AC$7,'(Energiepreise)'!$E$10:$BZ$23,3,0))^$C160/100,VLOOKUP(AC$7,'(Energiepreise)'!$E$10:$BZ$23,4+$C159+'1. Anleitung'!$B$5-'(Energiepreise)'!$I$9,0)*AC$22/100)</f>
        <v>0</v>
      </c>
      <c r="AD160" s="674" t="n">
        <f aca="false">IF(VLOOKUP(AD$7,'(Energiepreise)'!$B$10:$C$23,2,0)&lt;&gt;"",VLOOKUP(AD$7,'(Energiepreise)'!$B$10:$C$23,2,0)*AD$22*(1+VLOOKUP(AD$7,'(Energiepreise)'!$E$10:$BZ$23,3,0))^$C160/100,VLOOKUP(AD$7,'(Energiepreise)'!$E$10:$BZ$23,4+$C159+'1. Anleitung'!$B$5-'(Energiepreise)'!$I$9,0)*AD$22/100)</f>
        <v>0</v>
      </c>
      <c r="AE160" s="674" t="n">
        <f aca="false">IF(VLOOKUP(AE$7,'(Energiepreise)'!$B$10:$C$23,2,0)&lt;&gt;"",VLOOKUP(AE$7,'(Energiepreise)'!$B$10:$C$23,2,0)*AE$22*(1+VLOOKUP(AE$7,'(Energiepreise)'!$E$10:$BZ$23,3,0))^$C160/100,VLOOKUP(AE$7,'(Energiepreise)'!$E$10:$BZ$23,4+$C159+'1. Anleitung'!$B$5-'(Energiepreise)'!$I$9,0)*AE$22/100)</f>
        <v>0</v>
      </c>
      <c r="AF160" s="674" t="n">
        <f aca="false">IF(VLOOKUP(AF$7,'(Energiepreise)'!$B$10:$C$23,2,0)&lt;&gt;"",VLOOKUP(AF$7,'(Energiepreise)'!$B$10:$C$23,2,0)*AF$22*(1+VLOOKUP(AF$7,'(Energiepreise)'!$E$10:$BZ$23,3,0))^$C160/100,VLOOKUP(AF$7,'(Energiepreise)'!$E$10:$BZ$23,4+$C159+'1. Anleitung'!$B$5-'(Energiepreise)'!$I$9,0)*AF$22/100)</f>
        <v>0</v>
      </c>
      <c r="AG160" s="674" t="n">
        <f aca="false">IF(VLOOKUP(AG$7,'(Energiepreise)'!$B$10:$C$23,2,0)&lt;&gt;"",VLOOKUP(AG$7,'(Energiepreise)'!$B$10:$C$23,2,0)*AG$22*(1+VLOOKUP(AG$7,'(Energiepreise)'!$E$10:$BZ$23,3,0))^$C160/100,VLOOKUP(AG$7,'(Energiepreise)'!$E$10:$BZ$23,4+$C159+'1. Anleitung'!$B$5-'(Energiepreise)'!$I$9,0)*AG$22/100)</f>
        <v>0</v>
      </c>
      <c r="AH160" s="674" t="n">
        <f aca="false">IF(VLOOKUP(AH$7,'(Energiepreise)'!$B$10:$C$23,2,0)&lt;&gt;"",VLOOKUP(AH$7,'(Energiepreise)'!$B$10:$C$23,2,0)*AH$22*(1+VLOOKUP(AH$7,'(Energiepreise)'!$E$10:$BZ$23,3,0))^$C160/100,VLOOKUP(AH$7,'(Energiepreise)'!$E$10:$BZ$23,4+$C159+'1. Anleitung'!$B$5-'(Energiepreise)'!$I$9,0)*AH$22/100)</f>
        <v>0</v>
      </c>
      <c r="AI160" s="674" t="n">
        <f aca="false">IF(VLOOKUP(AI$7,'(Energiepreise)'!$B$10:$C$23,2,0)&lt;&gt;"",VLOOKUP(AI$7,'(Energiepreise)'!$B$10:$C$23,2,0)*AI$22*(1+VLOOKUP(AI$7,'(Energiepreise)'!$E$10:$BZ$23,3,0))^$C160/100,VLOOKUP(AI$7,'(Energiepreise)'!$E$10:$BZ$23,4+$C159+'1. Anleitung'!$B$5-'(Energiepreise)'!$I$9,0)*AI$22/100)</f>
        <v>0</v>
      </c>
      <c r="AJ160" s="674" t="n">
        <f aca="false">IF(VLOOKUP(AJ$7,'(Energiepreise)'!$B$10:$C$23,2,0)&lt;&gt;"",VLOOKUP(AJ$7,'(Energiepreise)'!$B$10:$C$23,2,0)*AJ$22*(1+VLOOKUP(AJ$7,'(Energiepreise)'!$E$10:$BZ$23,3,0))^$C160/100,VLOOKUP(AJ$7,'(Energiepreise)'!$E$10:$BZ$23,4+$C159+'1. Anleitung'!$B$5-'(Energiepreise)'!$I$9,0)*AJ$22/100)</f>
        <v>0</v>
      </c>
      <c r="AK160" s="674" t="n">
        <f aca="false">IF(VLOOKUP(AK$7,'(Energiepreise)'!$B$10:$C$23,2,0)&lt;&gt;"",VLOOKUP(AK$7,'(Energiepreise)'!$B$10:$C$23,2,0)*AK$22*(1+VLOOKUP(AK$7,'(Energiepreise)'!$E$10:$BZ$23,3,0))^$C160/100,VLOOKUP(AK$7,'(Energiepreise)'!$E$10:$BZ$23,4+$C159+'1. Anleitung'!$B$5-'(Energiepreise)'!$I$9,0)*AK$22/100)</f>
        <v>0</v>
      </c>
      <c r="AL160" s="674" t="e">
        <f aca="false">IF(VLOOKUP(AL$7,'(Energiepreise)'!$B$10:$C$23,2,0)&lt;&gt;"",VLOOKUP(AL$7,'(Energiepreise)'!$B$10:$C$23,2,0)*AL$22*(1+VLOOKUP(AL$7,'(Energiepreise)'!$E$10:$BZ$23,3,0))^$C160/100,VLOOKUP(AL$7,'(Energiepreise)'!$E$10:$BZ$23,4+$C159+'1. Anleitung'!$B$5-'(Energiepreise)'!$I$9,0)*AL$22/100)</f>
        <v>#N/A</v>
      </c>
      <c r="AM160" s="674" t="e">
        <f aca="false">IF(VLOOKUP(AM$7,'(Energiepreise)'!$B$10:$C$23,2,0)&lt;&gt;"",VLOOKUP(AM$7,'(Energiepreise)'!$B$10:$C$23,2,0)*AM$22*(1+VLOOKUP(AM$7,'(Energiepreise)'!$E$10:$BZ$23,3,0))^$C160/100,VLOOKUP(AM$7,'(Energiepreise)'!$E$10:$BZ$23,4+$C159+'1. Anleitung'!$B$5-'(Energiepreise)'!$I$9,0)*AM$22/100)</f>
        <v>#N/A</v>
      </c>
      <c r="AN160" s="674" t="e">
        <f aca="false">IF(VLOOKUP(AN$7,'(Energiepreise)'!$B$10:$C$23,2,0)&lt;&gt;"",VLOOKUP(AN$7,'(Energiepreise)'!$B$10:$C$23,2,0)*AN$22*(1+VLOOKUP(AN$7,'(Energiepreise)'!$E$10:$BZ$23,3,0))^$C160/100,VLOOKUP(AN$7,'(Energiepreise)'!$E$10:$BZ$23,4+$C159+'1. Anleitung'!$B$5-'(Energiepreise)'!$I$9,0)*AN$22/100)</f>
        <v>#N/A</v>
      </c>
      <c r="ALP160" s="669"/>
      <c r="ALQ160" s="669"/>
      <c r="ALR160" s="669"/>
      <c r="ALS160" s="669"/>
    </row>
    <row r="161" s="569" customFormat="true" ht="17.25" hidden="false" customHeight="false" outlineLevel="0" collapsed="false">
      <c r="A161" s="660"/>
      <c r="B161" s="670"/>
      <c r="C161" s="671" t="n">
        <v>27</v>
      </c>
      <c r="D161" s="673"/>
      <c r="E161" s="667"/>
      <c r="F161" s="674" t="n">
        <f aca="false">IF(VLOOKUP(F$7,'(Energiepreise)'!$B$10:$C$23,2,0)&lt;&gt;"",VLOOKUP(F$7,'(Energiepreise)'!$B$10:$C$23,2,0)*F$22*(1+VLOOKUP(F$7,'(Energiepreise)'!$E$10:$BZ$23,3,0))^$C161/100,VLOOKUP(F$7,'(Energiepreise)'!$E$10:$BZ$23,4+$C160+'1. Anleitung'!$B$5-'(Energiepreise)'!$I$9,0)*F$22/100)</f>
        <v>0</v>
      </c>
      <c r="G161" s="674" t="n">
        <f aca="false">IF(VLOOKUP(G$7,'(Energiepreise)'!$B$10:$C$23,2,0)&lt;&gt;"",VLOOKUP(G$7,'(Energiepreise)'!$B$10:$C$23,2,0)*G$22*(1+VLOOKUP(G$7,'(Energiepreise)'!$E$10:$BZ$23,3,0))^$C161/100,VLOOKUP(G$7,'(Energiepreise)'!$E$10:$BZ$23,4+$C160+'1. Anleitung'!$B$5-'(Energiepreise)'!$I$9,0)*G$22/100)</f>
        <v>0</v>
      </c>
      <c r="H161" s="674" t="n">
        <f aca="false">IF(VLOOKUP(H$7,'(Energiepreise)'!$B$10:$C$23,2,0)&lt;&gt;"",VLOOKUP(H$7,'(Energiepreise)'!$B$10:$C$23,2,0)*H$22*(1+VLOOKUP(H$7,'(Energiepreise)'!$E$10:$BZ$23,3,0))^$C161/100,VLOOKUP(H$7,'(Energiepreise)'!$E$10:$BZ$23,4+$C160+'1. Anleitung'!$B$5-'(Energiepreise)'!$I$9,0)*H$22/100)</f>
        <v>0</v>
      </c>
      <c r="I161" s="674" t="n">
        <f aca="false">IF(VLOOKUP(I$7,'(Energiepreise)'!$B$10:$C$23,2,0)&lt;&gt;"",VLOOKUP(I$7,'(Energiepreise)'!$B$10:$C$23,2,0)*I$22*(1+VLOOKUP(I$7,'(Energiepreise)'!$E$10:$BZ$23,3,0))^$C161/100,VLOOKUP(I$7,'(Energiepreise)'!$E$10:$BZ$23,4+$C160+'1. Anleitung'!$B$5-'(Energiepreise)'!$I$9,0)*I$22/100)</f>
        <v>0</v>
      </c>
      <c r="J161" s="675"/>
      <c r="K161" s="676" t="n">
        <f aca="false">SUM(F161:I161)</f>
        <v>0</v>
      </c>
      <c r="L161" s="675"/>
      <c r="M161" s="675"/>
      <c r="N161" s="674" t="n">
        <f aca="false">IF(VLOOKUP(N$7,'(Energiepreise)'!$B$10:$C$23,2,0)&lt;&gt;"",VLOOKUP(N$7,'(Energiepreise)'!$B$10:$C$23,2,0)*N$22*(1+VLOOKUP(N$7,'(Energiepreise)'!$E$10:$BZ$23,3,0))^$C161/100,VLOOKUP(N$7,'(Energiepreise)'!$E$10:$BZ$23,4+$C160+'1. Anleitung'!$B$5-'(Energiepreise)'!$I$9,0)*N$22/100)</f>
        <v>0</v>
      </c>
      <c r="O161" s="674" t="n">
        <f aca="false">IF(VLOOKUP(O$7,'(Energiepreise)'!$B$10:$C$23,2,0)&lt;&gt;"",VLOOKUP(O$7,'(Energiepreise)'!$B$10:$C$23,2,0)*O$22*(1+VLOOKUP(O$7,'(Energiepreise)'!$E$10:$BZ$23,3,0))^$C161/100,VLOOKUP(O$7,'(Energiepreise)'!$E$10:$BZ$23,4+$C160+'1. Anleitung'!$B$5-'(Energiepreise)'!$I$9,0)*O$22/100)</f>
        <v>0</v>
      </c>
      <c r="P161" s="674" t="n">
        <f aca="false">IF(VLOOKUP(P$7,'(Energiepreise)'!$B$10:$C$23,2,0)&lt;&gt;"",VLOOKUP(P$7,'(Energiepreise)'!$B$10:$C$23,2,0)*P$22*(1+VLOOKUP(P$7,'(Energiepreise)'!$E$10:$BZ$23,3,0))^$C161/100,VLOOKUP(P$7,'(Energiepreise)'!$E$10:$BZ$23,4+$C160+'1. Anleitung'!$B$5-'(Energiepreise)'!$I$9,0)*P$22/100)</f>
        <v>0</v>
      </c>
      <c r="Q161" s="674" t="n">
        <f aca="false">IF(VLOOKUP(Q$7,'(Energiepreise)'!$B$10:$C$23,2,0)&lt;&gt;"",VLOOKUP(Q$7,'(Energiepreise)'!$B$10:$C$23,2,0)*Q$22*(1+VLOOKUP(Q$7,'(Energiepreise)'!$E$10:$BZ$23,3,0))^$C161/100,VLOOKUP(Q$7,'(Energiepreise)'!$E$10:$BZ$23,4+$C160+'1. Anleitung'!$B$5-'(Energiepreise)'!$I$9,0)*Q$22/100)</f>
        <v>0</v>
      </c>
      <c r="R161" s="675"/>
      <c r="S161" s="677" t="n">
        <f aca="false">SUM(N161:Q161)</f>
        <v>0</v>
      </c>
      <c r="T161" s="675"/>
      <c r="U161" s="674" t="n">
        <f aca="false">IF(VLOOKUP(U$7,'(Energiepreise)'!$B$10:$C$23,2,0)&lt;&gt;"",VLOOKUP(U$7,'(Energiepreise)'!$B$10:$C$23,2,0)*U$22*(1+VLOOKUP(U$7,'(Energiepreise)'!$E$10:$BZ$23,3,0))^$C161/100,VLOOKUP(U$7,'(Energiepreise)'!$E$10:$BZ$23,4+$C160+'1. Anleitung'!$B$5-'(Energiepreise)'!$I$9,0)*U$22/100)</f>
        <v>0</v>
      </c>
      <c r="V161" s="674" t="n">
        <f aca="false">IF(VLOOKUP(V$7,'(Energiepreise)'!$B$10:$C$23,2,0)&lt;&gt;"",VLOOKUP(V$7,'(Energiepreise)'!$B$10:$C$23,2,0)*V$22*(1+VLOOKUP(V$7,'(Energiepreise)'!$E$10:$BZ$23,3,0))^$C161/100,VLOOKUP(V$7,'(Energiepreise)'!$E$10:$BZ$23,4+$C160+'1. Anleitung'!$B$5-'(Energiepreise)'!$I$9,0)*V$22/100)</f>
        <v>0</v>
      </c>
      <c r="W161" s="674" t="n">
        <f aca="false">IF(VLOOKUP(W$7,'(Energiepreise)'!$B$10:$C$23,2,0)&lt;&gt;"",VLOOKUP(W$7,'(Energiepreise)'!$B$10:$C$23,2,0)*W$22*(1+VLOOKUP(W$7,'(Energiepreise)'!$E$10:$BZ$23,3,0))^$C161/100,VLOOKUP(W$7,'(Energiepreise)'!$E$10:$BZ$23,4+$C160+'1. Anleitung'!$B$5-'(Energiepreise)'!$I$9,0)*W$22/100)</f>
        <v>0</v>
      </c>
      <c r="X161" s="674" t="n">
        <f aca="false">IF(VLOOKUP(X$7,'(Energiepreise)'!$B$10:$C$23,2,0)&lt;&gt;"",VLOOKUP(X$7,'(Energiepreise)'!$B$10:$C$23,2,0)*X$22*(1+VLOOKUP(X$7,'(Energiepreise)'!$E$10:$BZ$23,3,0))^$C161/100,VLOOKUP(X$7,'(Energiepreise)'!$E$10:$BZ$23,4+$C160+'1. Anleitung'!$B$5-'(Energiepreise)'!$I$9,0)*X$22/100)</f>
        <v>0</v>
      </c>
      <c r="Y161" s="674" t="n">
        <f aca="false">IF(VLOOKUP(Y$7,'(Energiepreise)'!$B$10:$C$23,2,0)&lt;&gt;"",VLOOKUP(Y$7,'(Energiepreise)'!$B$10:$C$23,2,0)*Y$22*(1+VLOOKUP(Y$7,'(Energiepreise)'!$E$10:$BZ$23,3,0))^$C161/100,VLOOKUP(Y$7,'(Energiepreise)'!$E$10:$BZ$23,4+$C160+'1. Anleitung'!$B$5-'(Energiepreise)'!$I$9,0)*Y$22/100)</f>
        <v>0</v>
      </c>
      <c r="Z161" s="674" t="n">
        <f aca="false">IF(VLOOKUP(Z$7,'(Energiepreise)'!$B$10:$C$23,2,0)&lt;&gt;"",VLOOKUP(Z$7,'(Energiepreise)'!$B$10:$C$23,2,0)*Z$22*(1+VLOOKUP(Z$7,'(Energiepreise)'!$E$10:$BZ$23,3,0))^$C161/100,VLOOKUP(Z$7,'(Energiepreise)'!$E$10:$BZ$23,4+$C160+'1. Anleitung'!$B$5-'(Energiepreise)'!$I$9,0)*Z$22/100)</f>
        <v>0</v>
      </c>
      <c r="AA161" s="674" t="n">
        <f aca="false">IF(VLOOKUP(AA$7,'(Energiepreise)'!$B$10:$C$23,2,0)&lt;&gt;"",VLOOKUP(AA$7,'(Energiepreise)'!$B$10:$C$23,2,0)*AA$22*(1+VLOOKUP(AA$7,'(Energiepreise)'!$E$10:$BZ$23,3,0))^$C161/100,VLOOKUP(AA$7,'(Energiepreise)'!$E$10:$BZ$23,4+$C160+'1. Anleitung'!$B$5-'(Energiepreise)'!$I$9,0)*AA$22/100)</f>
        <v>0</v>
      </c>
      <c r="AB161" s="674" t="n">
        <f aca="false">IF(VLOOKUP(AB$7,'(Energiepreise)'!$B$10:$C$23,2,0)&lt;&gt;"",VLOOKUP(AB$7,'(Energiepreise)'!$B$10:$C$23,2,0)*AB$22*(1+VLOOKUP(AB$7,'(Energiepreise)'!$E$10:$BZ$23,3,0))^$C161/100,VLOOKUP(AB$7,'(Energiepreise)'!$E$10:$BZ$23,4+$C160+'1. Anleitung'!$B$5-'(Energiepreise)'!$I$9,0)*AB$22/100)</f>
        <v>0</v>
      </c>
      <c r="AC161" s="674" t="n">
        <f aca="false">IF(VLOOKUP(AC$7,'(Energiepreise)'!$B$10:$C$23,2,0)&lt;&gt;"",VLOOKUP(AC$7,'(Energiepreise)'!$B$10:$C$23,2,0)*AC$22*(1+VLOOKUP(AC$7,'(Energiepreise)'!$E$10:$BZ$23,3,0))^$C161/100,VLOOKUP(AC$7,'(Energiepreise)'!$E$10:$BZ$23,4+$C160+'1. Anleitung'!$B$5-'(Energiepreise)'!$I$9,0)*AC$22/100)</f>
        <v>0</v>
      </c>
      <c r="AD161" s="674" t="n">
        <f aca="false">IF(VLOOKUP(AD$7,'(Energiepreise)'!$B$10:$C$23,2,0)&lt;&gt;"",VLOOKUP(AD$7,'(Energiepreise)'!$B$10:$C$23,2,0)*AD$22*(1+VLOOKUP(AD$7,'(Energiepreise)'!$E$10:$BZ$23,3,0))^$C161/100,VLOOKUP(AD$7,'(Energiepreise)'!$E$10:$BZ$23,4+$C160+'1. Anleitung'!$B$5-'(Energiepreise)'!$I$9,0)*AD$22/100)</f>
        <v>0</v>
      </c>
      <c r="AE161" s="674" t="n">
        <f aca="false">IF(VLOOKUP(AE$7,'(Energiepreise)'!$B$10:$C$23,2,0)&lt;&gt;"",VLOOKUP(AE$7,'(Energiepreise)'!$B$10:$C$23,2,0)*AE$22*(1+VLOOKUP(AE$7,'(Energiepreise)'!$E$10:$BZ$23,3,0))^$C161/100,VLOOKUP(AE$7,'(Energiepreise)'!$E$10:$BZ$23,4+$C160+'1. Anleitung'!$B$5-'(Energiepreise)'!$I$9,0)*AE$22/100)</f>
        <v>0</v>
      </c>
      <c r="AF161" s="674" t="n">
        <f aca="false">IF(VLOOKUP(AF$7,'(Energiepreise)'!$B$10:$C$23,2,0)&lt;&gt;"",VLOOKUP(AF$7,'(Energiepreise)'!$B$10:$C$23,2,0)*AF$22*(1+VLOOKUP(AF$7,'(Energiepreise)'!$E$10:$BZ$23,3,0))^$C161/100,VLOOKUP(AF$7,'(Energiepreise)'!$E$10:$BZ$23,4+$C160+'1. Anleitung'!$B$5-'(Energiepreise)'!$I$9,0)*AF$22/100)</f>
        <v>0</v>
      </c>
      <c r="AG161" s="674" t="n">
        <f aca="false">IF(VLOOKUP(AG$7,'(Energiepreise)'!$B$10:$C$23,2,0)&lt;&gt;"",VLOOKUP(AG$7,'(Energiepreise)'!$B$10:$C$23,2,0)*AG$22*(1+VLOOKUP(AG$7,'(Energiepreise)'!$E$10:$BZ$23,3,0))^$C161/100,VLOOKUP(AG$7,'(Energiepreise)'!$E$10:$BZ$23,4+$C160+'1. Anleitung'!$B$5-'(Energiepreise)'!$I$9,0)*AG$22/100)</f>
        <v>0</v>
      </c>
      <c r="AH161" s="674" t="n">
        <f aca="false">IF(VLOOKUP(AH$7,'(Energiepreise)'!$B$10:$C$23,2,0)&lt;&gt;"",VLOOKUP(AH$7,'(Energiepreise)'!$B$10:$C$23,2,0)*AH$22*(1+VLOOKUP(AH$7,'(Energiepreise)'!$E$10:$BZ$23,3,0))^$C161/100,VLOOKUP(AH$7,'(Energiepreise)'!$E$10:$BZ$23,4+$C160+'1. Anleitung'!$B$5-'(Energiepreise)'!$I$9,0)*AH$22/100)</f>
        <v>0</v>
      </c>
      <c r="AI161" s="674" t="n">
        <f aca="false">IF(VLOOKUP(AI$7,'(Energiepreise)'!$B$10:$C$23,2,0)&lt;&gt;"",VLOOKUP(AI$7,'(Energiepreise)'!$B$10:$C$23,2,0)*AI$22*(1+VLOOKUP(AI$7,'(Energiepreise)'!$E$10:$BZ$23,3,0))^$C161/100,VLOOKUP(AI$7,'(Energiepreise)'!$E$10:$BZ$23,4+$C160+'1. Anleitung'!$B$5-'(Energiepreise)'!$I$9,0)*AI$22/100)</f>
        <v>0</v>
      </c>
      <c r="AJ161" s="674" t="n">
        <f aca="false">IF(VLOOKUP(AJ$7,'(Energiepreise)'!$B$10:$C$23,2,0)&lt;&gt;"",VLOOKUP(AJ$7,'(Energiepreise)'!$B$10:$C$23,2,0)*AJ$22*(1+VLOOKUP(AJ$7,'(Energiepreise)'!$E$10:$BZ$23,3,0))^$C161/100,VLOOKUP(AJ$7,'(Energiepreise)'!$E$10:$BZ$23,4+$C160+'1. Anleitung'!$B$5-'(Energiepreise)'!$I$9,0)*AJ$22/100)</f>
        <v>0</v>
      </c>
      <c r="AK161" s="674" t="n">
        <f aca="false">IF(VLOOKUP(AK$7,'(Energiepreise)'!$B$10:$C$23,2,0)&lt;&gt;"",VLOOKUP(AK$7,'(Energiepreise)'!$B$10:$C$23,2,0)*AK$22*(1+VLOOKUP(AK$7,'(Energiepreise)'!$E$10:$BZ$23,3,0))^$C161/100,VLOOKUP(AK$7,'(Energiepreise)'!$E$10:$BZ$23,4+$C160+'1. Anleitung'!$B$5-'(Energiepreise)'!$I$9,0)*AK$22/100)</f>
        <v>0</v>
      </c>
      <c r="AL161" s="674" t="e">
        <f aca="false">IF(VLOOKUP(AL$7,'(Energiepreise)'!$B$10:$C$23,2,0)&lt;&gt;"",VLOOKUP(AL$7,'(Energiepreise)'!$B$10:$C$23,2,0)*AL$22*(1+VLOOKUP(AL$7,'(Energiepreise)'!$E$10:$BZ$23,3,0))^$C161/100,VLOOKUP(AL$7,'(Energiepreise)'!$E$10:$BZ$23,4+$C160+'1. Anleitung'!$B$5-'(Energiepreise)'!$I$9,0)*AL$22/100)</f>
        <v>#N/A</v>
      </c>
      <c r="AM161" s="674" t="e">
        <f aca="false">IF(VLOOKUP(AM$7,'(Energiepreise)'!$B$10:$C$23,2,0)&lt;&gt;"",VLOOKUP(AM$7,'(Energiepreise)'!$B$10:$C$23,2,0)*AM$22*(1+VLOOKUP(AM$7,'(Energiepreise)'!$E$10:$BZ$23,3,0))^$C161/100,VLOOKUP(AM$7,'(Energiepreise)'!$E$10:$BZ$23,4+$C160+'1. Anleitung'!$B$5-'(Energiepreise)'!$I$9,0)*AM$22/100)</f>
        <v>#N/A</v>
      </c>
      <c r="AN161" s="674" t="e">
        <f aca="false">IF(VLOOKUP(AN$7,'(Energiepreise)'!$B$10:$C$23,2,0)&lt;&gt;"",VLOOKUP(AN$7,'(Energiepreise)'!$B$10:$C$23,2,0)*AN$22*(1+VLOOKUP(AN$7,'(Energiepreise)'!$E$10:$BZ$23,3,0))^$C161/100,VLOOKUP(AN$7,'(Energiepreise)'!$E$10:$BZ$23,4+$C160+'1. Anleitung'!$B$5-'(Energiepreise)'!$I$9,0)*AN$22/100)</f>
        <v>#N/A</v>
      </c>
      <c r="ALP161" s="669"/>
      <c r="ALQ161" s="669"/>
      <c r="ALR161" s="669"/>
      <c r="ALS161" s="669"/>
    </row>
    <row r="162" s="569" customFormat="true" ht="17.25" hidden="false" customHeight="false" outlineLevel="0" collapsed="false">
      <c r="A162" s="660"/>
      <c r="B162" s="670"/>
      <c r="C162" s="671" t="n">
        <v>28</v>
      </c>
      <c r="D162" s="673"/>
      <c r="E162" s="667"/>
      <c r="F162" s="674" t="n">
        <f aca="false">IF(VLOOKUP(F$7,'(Energiepreise)'!$B$10:$C$23,2,0)&lt;&gt;"",VLOOKUP(F$7,'(Energiepreise)'!$B$10:$C$23,2,0)*F$22*(1+VLOOKUP(F$7,'(Energiepreise)'!$E$10:$BZ$23,3,0))^$C162/100,VLOOKUP(F$7,'(Energiepreise)'!$E$10:$BZ$23,4+$C161+'1. Anleitung'!$B$5-'(Energiepreise)'!$I$9,0)*F$22/100)</f>
        <v>0</v>
      </c>
      <c r="G162" s="674" t="n">
        <f aca="false">IF(VLOOKUP(G$7,'(Energiepreise)'!$B$10:$C$23,2,0)&lt;&gt;"",VLOOKUP(G$7,'(Energiepreise)'!$B$10:$C$23,2,0)*G$22*(1+VLOOKUP(G$7,'(Energiepreise)'!$E$10:$BZ$23,3,0))^$C162/100,VLOOKUP(G$7,'(Energiepreise)'!$E$10:$BZ$23,4+$C161+'1. Anleitung'!$B$5-'(Energiepreise)'!$I$9,0)*G$22/100)</f>
        <v>0</v>
      </c>
      <c r="H162" s="674" t="n">
        <f aca="false">IF(VLOOKUP(H$7,'(Energiepreise)'!$B$10:$C$23,2,0)&lt;&gt;"",VLOOKUP(H$7,'(Energiepreise)'!$B$10:$C$23,2,0)*H$22*(1+VLOOKUP(H$7,'(Energiepreise)'!$E$10:$BZ$23,3,0))^$C162/100,VLOOKUP(H$7,'(Energiepreise)'!$E$10:$BZ$23,4+$C161+'1. Anleitung'!$B$5-'(Energiepreise)'!$I$9,0)*H$22/100)</f>
        <v>0</v>
      </c>
      <c r="I162" s="674" t="n">
        <f aca="false">IF(VLOOKUP(I$7,'(Energiepreise)'!$B$10:$C$23,2,0)&lt;&gt;"",VLOOKUP(I$7,'(Energiepreise)'!$B$10:$C$23,2,0)*I$22*(1+VLOOKUP(I$7,'(Energiepreise)'!$E$10:$BZ$23,3,0))^$C162/100,VLOOKUP(I$7,'(Energiepreise)'!$E$10:$BZ$23,4+$C161+'1. Anleitung'!$B$5-'(Energiepreise)'!$I$9,0)*I$22/100)</f>
        <v>0</v>
      </c>
      <c r="J162" s="675"/>
      <c r="K162" s="676" t="n">
        <f aca="false">SUM(F162:I162)</f>
        <v>0</v>
      </c>
      <c r="L162" s="675"/>
      <c r="M162" s="675"/>
      <c r="N162" s="674" t="n">
        <f aca="false">IF(VLOOKUP(N$7,'(Energiepreise)'!$B$10:$C$23,2,0)&lt;&gt;"",VLOOKUP(N$7,'(Energiepreise)'!$B$10:$C$23,2,0)*N$22*(1+VLOOKUP(N$7,'(Energiepreise)'!$E$10:$BZ$23,3,0))^$C162/100,VLOOKUP(N$7,'(Energiepreise)'!$E$10:$BZ$23,4+$C161+'1. Anleitung'!$B$5-'(Energiepreise)'!$I$9,0)*N$22/100)</f>
        <v>0</v>
      </c>
      <c r="O162" s="674" t="n">
        <f aca="false">IF(VLOOKUP(O$7,'(Energiepreise)'!$B$10:$C$23,2,0)&lt;&gt;"",VLOOKUP(O$7,'(Energiepreise)'!$B$10:$C$23,2,0)*O$22*(1+VLOOKUP(O$7,'(Energiepreise)'!$E$10:$BZ$23,3,0))^$C162/100,VLOOKUP(O$7,'(Energiepreise)'!$E$10:$BZ$23,4+$C161+'1. Anleitung'!$B$5-'(Energiepreise)'!$I$9,0)*O$22/100)</f>
        <v>0</v>
      </c>
      <c r="P162" s="674" t="n">
        <f aca="false">IF(VLOOKUP(P$7,'(Energiepreise)'!$B$10:$C$23,2,0)&lt;&gt;"",VLOOKUP(P$7,'(Energiepreise)'!$B$10:$C$23,2,0)*P$22*(1+VLOOKUP(P$7,'(Energiepreise)'!$E$10:$BZ$23,3,0))^$C162/100,VLOOKUP(P$7,'(Energiepreise)'!$E$10:$BZ$23,4+$C161+'1. Anleitung'!$B$5-'(Energiepreise)'!$I$9,0)*P$22/100)</f>
        <v>0</v>
      </c>
      <c r="Q162" s="674" t="n">
        <f aca="false">IF(VLOOKUP(Q$7,'(Energiepreise)'!$B$10:$C$23,2,0)&lt;&gt;"",VLOOKUP(Q$7,'(Energiepreise)'!$B$10:$C$23,2,0)*Q$22*(1+VLOOKUP(Q$7,'(Energiepreise)'!$E$10:$BZ$23,3,0))^$C162/100,VLOOKUP(Q$7,'(Energiepreise)'!$E$10:$BZ$23,4+$C161+'1. Anleitung'!$B$5-'(Energiepreise)'!$I$9,0)*Q$22/100)</f>
        <v>0</v>
      </c>
      <c r="R162" s="675"/>
      <c r="S162" s="677" t="n">
        <f aca="false">SUM(N162:Q162)</f>
        <v>0</v>
      </c>
      <c r="T162" s="675"/>
      <c r="U162" s="674" t="n">
        <f aca="false">IF(VLOOKUP(U$7,'(Energiepreise)'!$B$10:$C$23,2,0)&lt;&gt;"",VLOOKUP(U$7,'(Energiepreise)'!$B$10:$C$23,2,0)*U$22*(1+VLOOKUP(U$7,'(Energiepreise)'!$E$10:$BZ$23,3,0))^$C162/100,VLOOKUP(U$7,'(Energiepreise)'!$E$10:$BZ$23,4+$C161+'1. Anleitung'!$B$5-'(Energiepreise)'!$I$9,0)*U$22/100)</f>
        <v>0</v>
      </c>
      <c r="V162" s="674" t="n">
        <f aca="false">IF(VLOOKUP(V$7,'(Energiepreise)'!$B$10:$C$23,2,0)&lt;&gt;"",VLOOKUP(V$7,'(Energiepreise)'!$B$10:$C$23,2,0)*V$22*(1+VLOOKUP(V$7,'(Energiepreise)'!$E$10:$BZ$23,3,0))^$C162/100,VLOOKUP(V$7,'(Energiepreise)'!$E$10:$BZ$23,4+$C161+'1. Anleitung'!$B$5-'(Energiepreise)'!$I$9,0)*V$22/100)</f>
        <v>0</v>
      </c>
      <c r="W162" s="674" t="n">
        <f aca="false">IF(VLOOKUP(W$7,'(Energiepreise)'!$B$10:$C$23,2,0)&lt;&gt;"",VLOOKUP(W$7,'(Energiepreise)'!$B$10:$C$23,2,0)*W$22*(1+VLOOKUP(W$7,'(Energiepreise)'!$E$10:$BZ$23,3,0))^$C162/100,VLOOKUP(W$7,'(Energiepreise)'!$E$10:$BZ$23,4+$C161+'1. Anleitung'!$B$5-'(Energiepreise)'!$I$9,0)*W$22/100)</f>
        <v>0</v>
      </c>
      <c r="X162" s="674" t="n">
        <f aca="false">IF(VLOOKUP(X$7,'(Energiepreise)'!$B$10:$C$23,2,0)&lt;&gt;"",VLOOKUP(X$7,'(Energiepreise)'!$B$10:$C$23,2,0)*X$22*(1+VLOOKUP(X$7,'(Energiepreise)'!$E$10:$BZ$23,3,0))^$C162/100,VLOOKUP(X$7,'(Energiepreise)'!$E$10:$BZ$23,4+$C161+'1. Anleitung'!$B$5-'(Energiepreise)'!$I$9,0)*X$22/100)</f>
        <v>0</v>
      </c>
      <c r="Y162" s="674" t="n">
        <f aca="false">IF(VLOOKUP(Y$7,'(Energiepreise)'!$B$10:$C$23,2,0)&lt;&gt;"",VLOOKUP(Y$7,'(Energiepreise)'!$B$10:$C$23,2,0)*Y$22*(1+VLOOKUP(Y$7,'(Energiepreise)'!$E$10:$BZ$23,3,0))^$C162/100,VLOOKUP(Y$7,'(Energiepreise)'!$E$10:$BZ$23,4+$C161+'1. Anleitung'!$B$5-'(Energiepreise)'!$I$9,0)*Y$22/100)</f>
        <v>0</v>
      </c>
      <c r="Z162" s="674" t="n">
        <f aca="false">IF(VLOOKUP(Z$7,'(Energiepreise)'!$B$10:$C$23,2,0)&lt;&gt;"",VLOOKUP(Z$7,'(Energiepreise)'!$B$10:$C$23,2,0)*Z$22*(1+VLOOKUP(Z$7,'(Energiepreise)'!$E$10:$BZ$23,3,0))^$C162/100,VLOOKUP(Z$7,'(Energiepreise)'!$E$10:$BZ$23,4+$C161+'1. Anleitung'!$B$5-'(Energiepreise)'!$I$9,0)*Z$22/100)</f>
        <v>0</v>
      </c>
      <c r="AA162" s="674" t="n">
        <f aca="false">IF(VLOOKUP(AA$7,'(Energiepreise)'!$B$10:$C$23,2,0)&lt;&gt;"",VLOOKUP(AA$7,'(Energiepreise)'!$B$10:$C$23,2,0)*AA$22*(1+VLOOKUP(AA$7,'(Energiepreise)'!$E$10:$BZ$23,3,0))^$C162/100,VLOOKUP(AA$7,'(Energiepreise)'!$E$10:$BZ$23,4+$C161+'1. Anleitung'!$B$5-'(Energiepreise)'!$I$9,0)*AA$22/100)</f>
        <v>0</v>
      </c>
      <c r="AB162" s="674" t="n">
        <f aca="false">IF(VLOOKUP(AB$7,'(Energiepreise)'!$B$10:$C$23,2,0)&lt;&gt;"",VLOOKUP(AB$7,'(Energiepreise)'!$B$10:$C$23,2,0)*AB$22*(1+VLOOKUP(AB$7,'(Energiepreise)'!$E$10:$BZ$23,3,0))^$C162/100,VLOOKUP(AB$7,'(Energiepreise)'!$E$10:$BZ$23,4+$C161+'1. Anleitung'!$B$5-'(Energiepreise)'!$I$9,0)*AB$22/100)</f>
        <v>0</v>
      </c>
      <c r="AC162" s="674" t="n">
        <f aca="false">IF(VLOOKUP(AC$7,'(Energiepreise)'!$B$10:$C$23,2,0)&lt;&gt;"",VLOOKUP(AC$7,'(Energiepreise)'!$B$10:$C$23,2,0)*AC$22*(1+VLOOKUP(AC$7,'(Energiepreise)'!$E$10:$BZ$23,3,0))^$C162/100,VLOOKUP(AC$7,'(Energiepreise)'!$E$10:$BZ$23,4+$C161+'1. Anleitung'!$B$5-'(Energiepreise)'!$I$9,0)*AC$22/100)</f>
        <v>0</v>
      </c>
      <c r="AD162" s="674" t="n">
        <f aca="false">IF(VLOOKUP(AD$7,'(Energiepreise)'!$B$10:$C$23,2,0)&lt;&gt;"",VLOOKUP(AD$7,'(Energiepreise)'!$B$10:$C$23,2,0)*AD$22*(1+VLOOKUP(AD$7,'(Energiepreise)'!$E$10:$BZ$23,3,0))^$C162/100,VLOOKUP(AD$7,'(Energiepreise)'!$E$10:$BZ$23,4+$C161+'1. Anleitung'!$B$5-'(Energiepreise)'!$I$9,0)*AD$22/100)</f>
        <v>0</v>
      </c>
      <c r="AE162" s="674" t="n">
        <f aca="false">IF(VLOOKUP(AE$7,'(Energiepreise)'!$B$10:$C$23,2,0)&lt;&gt;"",VLOOKUP(AE$7,'(Energiepreise)'!$B$10:$C$23,2,0)*AE$22*(1+VLOOKUP(AE$7,'(Energiepreise)'!$E$10:$BZ$23,3,0))^$C162/100,VLOOKUP(AE$7,'(Energiepreise)'!$E$10:$BZ$23,4+$C161+'1. Anleitung'!$B$5-'(Energiepreise)'!$I$9,0)*AE$22/100)</f>
        <v>0</v>
      </c>
      <c r="AF162" s="674" t="n">
        <f aca="false">IF(VLOOKUP(AF$7,'(Energiepreise)'!$B$10:$C$23,2,0)&lt;&gt;"",VLOOKUP(AF$7,'(Energiepreise)'!$B$10:$C$23,2,0)*AF$22*(1+VLOOKUP(AF$7,'(Energiepreise)'!$E$10:$BZ$23,3,0))^$C162/100,VLOOKUP(AF$7,'(Energiepreise)'!$E$10:$BZ$23,4+$C161+'1. Anleitung'!$B$5-'(Energiepreise)'!$I$9,0)*AF$22/100)</f>
        <v>0</v>
      </c>
      <c r="AG162" s="674" t="n">
        <f aca="false">IF(VLOOKUP(AG$7,'(Energiepreise)'!$B$10:$C$23,2,0)&lt;&gt;"",VLOOKUP(AG$7,'(Energiepreise)'!$B$10:$C$23,2,0)*AG$22*(1+VLOOKUP(AG$7,'(Energiepreise)'!$E$10:$BZ$23,3,0))^$C162/100,VLOOKUP(AG$7,'(Energiepreise)'!$E$10:$BZ$23,4+$C161+'1. Anleitung'!$B$5-'(Energiepreise)'!$I$9,0)*AG$22/100)</f>
        <v>0</v>
      </c>
      <c r="AH162" s="674" t="n">
        <f aca="false">IF(VLOOKUP(AH$7,'(Energiepreise)'!$B$10:$C$23,2,0)&lt;&gt;"",VLOOKUP(AH$7,'(Energiepreise)'!$B$10:$C$23,2,0)*AH$22*(1+VLOOKUP(AH$7,'(Energiepreise)'!$E$10:$BZ$23,3,0))^$C162/100,VLOOKUP(AH$7,'(Energiepreise)'!$E$10:$BZ$23,4+$C161+'1. Anleitung'!$B$5-'(Energiepreise)'!$I$9,0)*AH$22/100)</f>
        <v>0</v>
      </c>
      <c r="AI162" s="674" t="n">
        <f aca="false">IF(VLOOKUP(AI$7,'(Energiepreise)'!$B$10:$C$23,2,0)&lt;&gt;"",VLOOKUP(AI$7,'(Energiepreise)'!$B$10:$C$23,2,0)*AI$22*(1+VLOOKUP(AI$7,'(Energiepreise)'!$E$10:$BZ$23,3,0))^$C162/100,VLOOKUP(AI$7,'(Energiepreise)'!$E$10:$BZ$23,4+$C161+'1. Anleitung'!$B$5-'(Energiepreise)'!$I$9,0)*AI$22/100)</f>
        <v>0</v>
      </c>
      <c r="AJ162" s="674" t="n">
        <f aca="false">IF(VLOOKUP(AJ$7,'(Energiepreise)'!$B$10:$C$23,2,0)&lt;&gt;"",VLOOKUP(AJ$7,'(Energiepreise)'!$B$10:$C$23,2,0)*AJ$22*(1+VLOOKUP(AJ$7,'(Energiepreise)'!$E$10:$BZ$23,3,0))^$C162/100,VLOOKUP(AJ$7,'(Energiepreise)'!$E$10:$BZ$23,4+$C161+'1. Anleitung'!$B$5-'(Energiepreise)'!$I$9,0)*AJ$22/100)</f>
        <v>0</v>
      </c>
      <c r="AK162" s="674" t="n">
        <f aca="false">IF(VLOOKUP(AK$7,'(Energiepreise)'!$B$10:$C$23,2,0)&lt;&gt;"",VLOOKUP(AK$7,'(Energiepreise)'!$B$10:$C$23,2,0)*AK$22*(1+VLOOKUP(AK$7,'(Energiepreise)'!$E$10:$BZ$23,3,0))^$C162/100,VLOOKUP(AK$7,'(Energiepreise)'!$E$10:$BZ$23,4+$C161+'1. Anleitung'!$B$5-'(Energiepreise)'!$I$9,0)*AK$22/100)</f>
        <v>0</v>
      </c>
      <c r="AL162" s="674" t="e">
        <f aca="false">IF(VLOOKUP(AL$7,'(Energiepreise)'!$B$10:$C$23,2,0)&lt;&gt;"",VLOOKUP(AL$7,'(Energiepreise)'!$B$10:$C$23,2,0)*AL$22*(1+VLOOKUP(AL$7,'(Energiepreise)'!$E$10:$BZ$23,3,0))^$C162/100,VLOOKUP(AL$7,'(Energiepreise)'!$E$10:$BZ$23,4+$C161+'1. Anleitung'!$B$5-'(Energiepreise)'!$I$9,0)*AL$22/100)</f>
        <v>#N/A</v>
      </c>
      <c r="AM162" s="674" t="e">
        <f aca="false">IF(VLOOKUP(AM$7,'(Energiepreise)'!$B$10:$C$23,2,0)&lt;&gt;"",VLOOKUP(AM$7,'(Energiepreise)'!$B$10:$C$23,2,0)*AM$22*(1+VLOOKUP(AM$7,'(Energiepreise)'!$E$10:$BZ$23,3,0))^$C162/100,VLOOKUP(AM$7,'(Energiepreise)'!$E$10:$BZ$23,4+$C161+'1. Anleitung'!$B$5-'(Energiepreise)'!$I$9,0)*AM$22/100)</f>
        <v>#N/A</v>
      </c>
      <c r="AN162" s="674" t="e">
        <f aca="false">IF(VLOOKUP(AN$7,'(Energiepreise)'!$B$10:$C$23,2,0)&lt;&gt;"",VLOOKUP(AN$7,'(Energiepreise)'!$B$10:$C$23,2,0)*AN$22*(1+VLOOKUP(AN$7,'(Energiepreise)'!$E$10:$BZ$23,3,0))^$C162/100,VLOOKUP(AN$7,'(Energiepreise)'!$E$10:$BZ$23,4+$C161+'1. Anleitung'!$B$5-'(Energiepreise)'!$I$9,0)*AN$22/100)</f>
        <v>#N/A</v>
      </c>
      <c r="ALP162" s="669"/>
      <c r="ALQ162" s="669"/>
      <c r="ALR162" s="669"/>
      <c r="ALS162" s="669"/>
    </row>
    <row r="163" s="569" customFormat="true" ht="17.25" hidden="false" customHeight="false" outlineLevel="0" collapsed="false">
      <c r="A163" s="660"/>
      <c r="B163" s="670"/>
      <c r="C163" s="671" t="n">
        <v>29</v>
      </c>
      <c r="D163" s="673"/>
      <c r="E163" s="667"/>
      <c r="F163" s="674" t="n">
        <f aca="false">IF(VLOOKUP(F$7,'(Energiepreise)'!$B$10:$C$23,2,0)&lt;&gt;"",VLOOKUP(F$7,'(Energiepreise)'!$B$10:$C$23,2,0)*F$22*(1+VLOOKUP(F$7,'(Energiepreise)'!$E$10:$BZ$23,3,0))^$C163/100,VLOOKUP(F$7,'(Energiepreise)'!$E$10:$BZ$23,4+$C162+'1. Anleitung'!$B$5-'(Energiepreise)'!$I$9,0)*F$22/100)</f>
        <v>0</v>
      </c>
      <c r="G163" s="674" t="n">
        <f aca="false">IF(VLOOKUP(G$7,'(Energiepreise)'!$B$10:$C$23,2,0)&lt;&gt;"",VLOOKUP(G$7,'(Energiepreise)'!$B$10:$C$23,2,0)*G$22*(1+VLOOKUP(G$7,'(Energiepreise)'!$E$10:$BZ$23,3,0))^$C163/100,VLOOKUP(G$7,'(Energiepreise)'!$E$10:$BZ$23,4+$C162+'1. Anleitung'!$B$5-'(Energiepreise)'!$I$9,0)*G$22/100)</f>
        <v>0</v>
      </c>
      <c r="H163" s="674" t="n">
        <f aca="false">IF(VLOOKUP(H$7,'(Energiepreise)'!$B$10:$C$23,2,0)&lt;&gt;"",VLOOKUP(H$7,'(Energiepreise)'!$B$10:$C$23,2,0)*H$22*(1+VLOOKUP(H$7,'(Energiepreise)'!$E$10:$BZ$23,3,0))^$C163/100,VLOOKUP(H$7,'(Energiepreise)'!$E$10:$BZ$23,4+$C162+'1. Anleitung'!$B$5-'(Energiepreise)'!$I$9,0)*H$22/100)</f>
        <v>0</v>
      </c>
      <c r="I163" s="674" t="n">
        <f aca="false">IF(VLOOKUP(I$7,'(Energiepreise)'!$B$10:$C$23,2,0)&lt;&gt;"",VLOOKUP(I$7,'(Energiepreise)'!$B$10:$C$23,2,0)*I$22*(1+VLOOKUP(I$7,'(Energiepreise)'!$E$10:$BZ$23,3,0))^$C163/100,VLOOKUP(I$7,'(Energiepreise)'!$E$10:$BZ$23,4+$C162+'1. Anleitung'!$B$5-'(Energiepreise)'!$I$9,0)*I$22/100)</f>
        <v>0</v>
      </c>
      <c r="J163" s="675"/>
      <c r="K163" s="676" t="n">
        <f aca="false">SUM(F163:I163)</f>
        <v>0</v>
      </c>
      <c r="L163" s="675"/>
      <c r="M163" s="675"/>
      <c r="N163" s="674" t="n">
        <f aca="false">IF(VLOOKUP(N$7,'(Energiepreise)'!$B$10:$C$23,2,0)&lt;&gt;"",VLOOKUP(N$7,'(Energiepreise)'!$B$10:$C$23,2,0)*N$22*(1+VLOOKUP(N$7,'(Energiepreise)'!$E$10:$BZ$23,3,0))^$C163/100,VLOOKUP(N$7,'(Energiepreise)'!$E$10:$BZ$23,4+$C162+'1. Anleitung'!$B$5-'(Energiepreise)'!$I$9,0)*N$22/100)</f>
        <v>0</v>
      </c>
      <c r="O163" s="674" t="n">
        <f aca="false">IF(VLOOKUP(O$7,'(Energiepreise)'!$B$10:$C$23,2,0)&lt;&gt;"",VLOOKUP(O$7,'(Energiepreise)'!$B$10:$C$23,2,0)*O$22*(1+VLOOKUP(O$7,'(Energiepreise)'!$E$10:$BZ$23,3,0))^$C163/100,VLOOKUP(O$7,'(Energiepreise)'!$E$10:$BZ$23,4+$C162+'1. Anleitung'!$B$5-'(Energiepreise)'!$I$9,0)*O$22/100)</f>
        <v>0</v>
      </c>
      <c r="P163" s="674" t="n">
        <f aca="false">IF(VLOOKUP(P$7,'(Energiepreise)'!$B$10:$C$23,2,0)&lt;&gt;"",VLOOKUP(P$7,'(Energiepreise)'!$B$10:$C$23,2,0)*P$22*(1+VLOOKUP(P$7,'(Energiepreise)'!$E$10:$BZ$23,3,0))^$C163/100,VLOOKUP(P$7,'(Energiepreise)'!$E$10:$BZ$23,4+$C162+'1. Anleitung'!$B$5-'(Energiepreise)'!$I$9,0)*P$22/100)</f>
        <v>0</v>
      </c>
      <c r="Q163" s="674" t="n">
        <f aca="false">IF(VLOOKUP(Q$7,'(Energiepreise)'!$B$10:$C$23,2,0)&lt;&gt;"",VLOOKUP(Q$7,'(Energiepreise)'!$B$10:$C$23,2,0)*Q$22*(1+VLOOKUP(Q$7,'(Energiepreise)'!$E$10:$BZ$23,3,0))^$C163/100,VLOOKUP(Q$7,'(Energiepreise)'!$E$10:$BZ$23,4+$C162+'1. Anleitung'!$B$5-'(Energiepreise)'!$I$9,0)*Q$22/100)</f>
        <v>0</v>
      </c>
      <c r="R163" s="675"/>
      <c r="S163" s="677" t="n">
        <f aca="false">SUM(N163:Q163)</f>
        <v>0</v>
      </c>
      <c r="T163" s="675"/>
      <c r="U163" s="674" t="n">
        <f aca="false">IF(VLOOKUP(U$7,'(Energiepreise)'!$B$10:$C$23,2,0)&lt;&gt;"",VLOOKUP(U$7,'(Energiepreise)'!$B$10:$C$23,2,0)*U$22*(1+VLOOKUP(U$7,'(Energiepreise)'!$E$10:$BZ$23,3,0))^$C163/100,VLOOKUP(U$7,'(Energiepreise)'!$E$10:$BZ$23,4+$C162+'1. Anleitung'!$B$5-'(Energiepreise)'!$I$9,0)*U$22/100)</f>
        <v>0</v>
      </c>
      <c r="V163" s="674" t="n">
        <f aca="false">IF(VLOOKUP(V$7,'(Energiepreise)'!$B$10:$C$23,2,0)&lt;&gt;"",VLOOKUP(V$7,'(Energiepreise)'!$B$10:$C$23,2,0)*V$22*(1+VLOOKUP(V$7,'(Energiepreise)'!$E$10:$BZ$23,3,0))^$C163/100,VLOOKUP(V$7,'(Energiepreise)'!$E$10:$BZ$23,4+$C162+'1. Anleitung'!$B$5-'(Energiepreise)'!$I$9,0)*V$22/100)</f>
        <v>0</v>
      </c>
      <c r="W163" s="674" t="n">
        <f aca="false">IF(VLOOKUP(W$7,'(Energiepreise)'!$B$10:$C$23,2,0)&lt;&gt;"",VLOOKUP(W$7,'(Energiepreise)'!$B$10:$C$23,2,0)*W$22*(1+VLOOKUP(W$7,'(Energiepreise)'!$E$10:$BZ$23,3,0))^$C163/100,VLOOKUP(W$7,'(Energiepreise)'!$E$10:$BZ$23,4+$C162+'1. Anleitung'!$B$5-'(Energiepreise)'!$I$9,0)*W$22/100)</f>
        <v>0</v>
      </c>
      <c r="X163" s="674" t="n">
        <f aca="false">IF(VLOOKUP(X$7,'(Energiepreise)'!$B$10:$C$23,2,0)&lt;&gt;"",VLOOKUP(X$7,'(Energiepreise)'!$B$10:$C$23,2,0)*X$22*(1+VLOOKUP(X$7,'(Energiepreise)'!$E$10:$BZ$23,3,0))^$C163/100,VLOOKUP(X$7,'(Energiepreise)'!$E$10:$BZ$23,4+$C162+'1. Anleitung'!$B$5-'(Energiepreise)'!$I$9,0)*X$22/100)</f>
        <v>0</v>
      </c>
      <c r="Y163" s="674" t="n">
        <f aca="false">IF(VLOOKUP(Y$7,'(Energiepreise)'!$B$10:$C$23,2,0)&lt;&gt;"",VLOOKUP(Y$7,'(Energiepreise)'!$B$10:$C$23,2,0)*Y$22*(1+VLOOKUP(Y$7,'(Energiepreise)'!$E$10:$BZ$23,3,0))^$C163/100,VLOOKUP(Y$7,'(Energiepreise)'!$E$10:$BZ$23,4+$C162+'1. Anleitung'!$B$5-'(Energiepreise)'!$I$9,0)*Y$22/100)</f>
        <v>0</v>
      </c>
      <c r="Z163" s="674" t="n">
        <f aca="false">IF(VLOOKUP(Z$7,'(Energiepreise)'!$B$10:$C$23,2,0)&lt;&gt;"",VLOOKUP(Z$7,'(Energiepreise)'!$B$10:$C$23,2,0)*Z$22*(1+VLOOKUP(Z$7,'(Energiepreise)'!$E$10:$BZ$23,3,0))^$C163/100,VLOOKUP(Z$7,'(Energiepreise)'!$E$10:$BZ$23,4+$C162+'1. Anleitung'!$B$5-'(Energiepreise)'!$I$9,0)*Z$22/100)</f>
        <v>0</v>
      </c>
      <c r="AA163" s="674" t="n">
        <f aca="false">IF(VLOOKUP(AA$7,'(Energiepreise)'!$B$10:$C$23,2,0)&lt;&gt;"",VLOOKUP(AA$7,'(Energiepreise)'!$B$10:$C$23,2,0)*AA$22*(1+VLOOKUP(AA$7,'(Energiepreise)'!$E$10:$BZ$23,3,0))^$C163/100,VLOOKUP(AA$7,'(Energiepreise)'!$E$10:$BZ$23,4+$C162+'1. Anleitung'!$B$5-'(Energiepreise)'!$I$9,0)*AA$22/100)</f>
        <v>0</v>
      </c>
      <c r="AB163" s="674" t="n">
        <f aca="false">IF(VLOOKUP(AB$7,'(Energiepreise)'!$B$10:$C$23,2,0)&lt;&gt;"",VLOOKUP(AB$7,'(Energiepreise)'!$B$10:$C$23,2,0)*AB$22*(1+VLOOKUP(AB$7,'(Energiepreise)'!$E$10:$BZ$23,3,0))^$C163/100,VLOOKUP(AB$7,'(Energiepreise)'!$E$10:$BZ$23,4+$C162+'1. Anleitung'!$B$5-'(Energiepreise)'!$I$9,0)*AB$22/100)</f>
        <v>0</v>
      </c>
      <c r="AC163" s="674" t="n">
        <f aca="false">IF(VLOOKUP(AC$7,'(Energiepreise)'!$B$10:$C$23,2,0)&lt;&gt;"",VLOOKUP(AC$7,'(Energiepreise)'!$B$10:$C$23,2,0)*AC$22*(1+VLOOKUP(AC$7,'(Energiepreise)'!$E$10:$BZ$23,3,0))^$C163/100,VLOOKUP(AC$7,'(Energiepreise)'!$E$10:$BZ$23,4+$C162+'1. Anleitung'!$B$5-'(Energiepreise)'!$I$9,0)*AC$22/100)</f>
        <v>0</v>
      </c>
      <c r="AD163" s="674" t="n">
        <f aca="false">IF(VLOOKUP(AD$7,'(Energiepreise)'!$B$10:$C$23,2,0)&lt;&gt;"",VLOOKUP(AD$7,'(Energiepreise)'!$B$10:$C$23,2,0)*AD$22*(1+VLOOKUP(AD$7,'(Energiepreise)'!$E$10:$BZ$23,3,0))^$C163/100,VLOOKUP(AD$7,'(Energiepreise)'!$E$10:$BZ$23,4+$C162+'1. Anleitung'!$B$5-'(Energiepreise)'!$I$9,0)*AD$22/100)</f>
        <v>0</v>
      </c>
      <c r="AE163" s="674" t="n">
        <f aca="false">IF(VLOOKUP(AE$7,'(Energiepreise)'!$B$10:$C$23,2,0)&lt;&gt;"",VLOOKUP(AE$7,'(Energiepreise)'!$B$10:$C$23,2,0)*AE$22*(1+VLOOKUP(AE$7,'(Energiepreise)'!$E$10:$BZ$23,3,0))^$C163/100,VLOOKUP(AE$7,'(Energiepreise)'!$E$10:$BZ$23,4+$C162+'1. Anleitung'!$B$5-'(Energiepreise)'!$I$9,0)*AE$22/100)</f>
        <v>0</v>
      </c>
      <c r="AF163" s="674" t="n">
        <f aca="false">IF(VLOOKUP(AF$7,'(Energiepreise)'!$B$10:$C$23,2,0)&lt;&gt;"",VLOOKUP(AF$7,'(Energiepreise)'!$B$10:$C$23,2,0)*AF$22*(1+VLOOKUP(AF$7,'(Energiepreise)'!$E$10:$BZ$23,3,0))^$C163/100,VLOOKUP(AF$7,'(Energiepreise)'!$E$10:$BZ$23,4+$C162+'1. Anleitung'!$B$5-'(Energiepreise)'!$I$9,0)*AF$22/100)</f>
        <v>0</v>
      </c>
      <c r="AG163" s="674" t="n">
        <f aca="false">IF(VLOOKUP(AG$7,'(Energiepreise)'!$B$10:$C$23,2,0)&lt;&gt;"",VLOOKUP(AG$7,'(Energiepreise)'!$B$10:$C$23,2,0)*AG$22*(1+VLOOKUP(AG$7,'(Energiepreise)'!$E$10:$BZ$23,3,0))^$C163/100,VLOOKUP(AG$7,'(Energiepreise)'!$E$10:$BZ$23,4+$C162+'1. Anleitung'!$B$5-'(Energiepreise)'!$I$9,0)*AG$22/100)</f>
        <v>0</v>
      </c>
      <c r="AH163" s="674" t="n">
        <f aca="false">IF(VLOOKUP(AH$7,'(Energiepreise)'!$B$10:$C$23,2,0)&lt;&gt;"",VLOOKUP(AH$7,'(Energiepreise)'!$B$10:$C$23,2,0)*AH$22*(1+VLOOKUP(AH$7,'(Energiepreise)'!$E$10:$BZ$23,3,0))^$C163/100,VLOOKUP(AH$7,'(Energiepreise)'!$E$10:$BZ$23,4+$C162+'1. Anleitung'!$B$5-'(Energiepreise)'!$I$9,0)*AH$22/100)</f>
        <v>0</v>
      </c>
      <c r="AI163" s="674" t="n">
        <f aca="false">IF(VLOOKUP(AI$7,'(Energiepreise)'!$B$10:$C$23,2,0)&lt;&gt;"",VLOOKUP(AI$7,'(Energiepreise)'!$B$10:$C$23,2,0)*AI$22*(1+VLOOKUP(AI$7,'(Energiepreise)'!$E$10:$BZ$23,3,0))^$C163/100,VLOOKUP(AI$7,'(Energiepreise)'!$E$10:$BZ$23,4+$C162+'1. Anleitung'!$B$5-'(Energiepreise)'!$I$9,0)*AI$22/100)</f>
        <v>0</v>
      </c>
      <c r="AJ163" s="674" t="n">
        <f aca="false">IF(VLOOKUP(AJ$7,'(Energiepreise)'!$B$10:$C$23,2,0)&lt;&gt;"",VLOOKUP(AJ$7,'(Energiepreise)'!$B$10:$C$23,2,0)*AJ$22*(1+VLOOKUP(AJ$7,'(Energiepreise)'!$E$10:$BZ$23,3,0))^$C163/100,VLOOKUP(AJ$7,'(Energiepreise)'!$E$10:$BZ$23,4+$C162+'1. Anleitung'!$B$5-'(Energiepreise)'!$I$9,0)*AJ$22/100)</f>
        <v>0</v>
      </c>
      <c r="AK163" s="674" t="n">
        <f aca="false">IF(VLOOKUP(AK$7,'(Energiepreise)'!$B$10:$C$23,2,0)&lt;&gt;"",VLOOKUP(AK$7,'(Energiepreise)'!$B$10:$C$23,2,0)*AK$22*(1+VLOOKUP(AK$7,'(Energiepreise)'!$E$10:$BZ$23,3,0))^$C163/100,VLOOKUP(AK$7,'(Energiepreise)'!$E$10:$BZ$23,4+$C162+'1. Anleitung'!$B$5-'(Energiepreise)'!$I$9,0)*AK$22/100)</f>
        <v>0</v>
      </c>
      <c r="AL163" s="674" t="e">
        <f aca="false">IF(VLOOKUP(AL$7,'(Energiepreise)'!$B$10:$C$23,2,0)&lt;&gt;"",VLOOKUP(AL$7,'(Energiepreise)'!$B$10:$C$23,2,0)*AL$22*(1+VLOOKUP(AL$7,'(Energiepreise)'!$E$10:$BZ$23,3,0))^$C163/100,VLOOKUP(AL$7,'(Energiepreise)'!$E$10:$BZ$23,4+$C162+'1. Anleitung'!$B$5-'(Energiepreise)'!$I$9,0)*AL$22/100)</f>
        <v>#N/A</v>
      </c>
      <c r="AM163" s="674" t="e">
        <f aca="false">IF(VLOOKUP(AM$7,'(Energiepreise)'!$B$10:$C$23,2,0)&lt;&gt;"",VLOOKUP(AM$7,'(Energiepreise)'!$B$10:$C$23,2,0)*AM$22*(1+VLOOKUP(AM$7,'(Energiepreise)'!$E$10:$BZ$23,3,0))^$C163/100,VLOOKUP(AM$7,'(Energiepreise)'!$E$10:$BZ$23,4+$C162+'1. Anleitung'!$B$5-'(Energiepreise)'!$I$9,0)*AM$22/100)</f>
        <v>#N/A</v>
      </c>
      <c r="AN163" s="674" t="e">
        <f aca="false">IF(VLOOKUP(AN$7,'(Energiepreise)'!$B$10:$C$23,2,0)&lt;&gt;"",VLOOKUP(AN$7,'(Energiepreise)'!$B$10:$C$23,2,0)*AN$22*(1+VLOOKUP(AN$7,'(Energiepreise)'!$E$10:$BZ$23,3,0))^$C163/100,VLOOKUP(AN$7,'(Energiepreise)'!$E$10:$BZ$23,4+$C162+'1. Anleitung'!$B$5-'(Energiepreise)'!$I$9,0)*AN$22/100)</f>
        <v>#N/A</v>
      </c>
      <c r="ALP163" s="669"/>
      <c r="ALQ163" s="669"/>
      <c r="ALR163" s="669"/>
      <c r="ALS163" s="669"/>
    </row>
    <row r="164" s="569" customFormat="true" ht="17.25" hidden="false" customHeight="false" outlineLevel="0" collapsed="false">
      <c r="A164" s="660"/>
      <c r="B164" s="670"/>
      <c r="C164" s="671" t="n">
        <v>30</v>
      </c>
      <c r="D164" s="673"/>
      <c r="E164" s="667"/>
      <c r="F164" s="674" t="n">
        <f aca="false">IF(VLOOKUP(F$7,'(Energiepreise)'!$B$10:$C$23,2,0)&lt;&gt;"",VLOOKUP(F$7,'(Energiepreise)'!$B$10:$C$23,2,0)*F$22*(1+VLOOKUP(F$7,'(Energiepreise)'!$E$10:$BZ$23,3,0))^$C164/100,VLOOKUP(F$7,'(Energiepreise)'!$E$10:$BZ$23,4+$C163+'1. Anleitung'!$B$5-'(Energiepreise)'!$I$9,0)*F$22/100)</f>
        <v>0</v>
      </c>
      <c r="G164" s="674" t="n">
        <f aca="false">IF(VLOOKUP(G$7,'(Energiepreise)'!$B$10:$C$23,2,0)&lt;&gt;"",VLOOKUP(G$7,'(Energiepreise)'!$B$10:$C$23,2,0)*G$22*(1+VLOOKUP(G$7,'(Energiepreise)'!$E$10:$BZ$23,3,0))^$C164/100,VLOOKUP(G$7,'(Energiepreise)'!$E$10:$BZ$23,4+$C163+'1. Anleitung'!$B$5-'(Energiepreise)'!$I$9,0)*G$22/100)</f>
        <v>0</v>
      </c>
      <c r="H164" s="674" t="n">
        <f aca="false">IF(VLOOKUP(H$7,'(Energiepreise)'!$B$10:$C$23,2,0)&lt;&gt;"",VLOOKUP(H$7,'(Energiepreise)'!$B$10:$C$23,2,0)*H$22*(1+VLOOKUP(H$7,'(Energiepreise)'!$E$10:$BZ$23,3,0))^$C164/100,VLOOKUP(H$7,'(Energiepreise)'!$E$10:$BZ$23,4+$C163+'1. Anleitung'!$B$5-'(Energiepreise)'!$I$9,0)*H$22/100)</f>
        <v>0</v>
      </c>
      <c r="I164" s="674" t="n">
        <f aca="false">IF(VLOOKUP(I$7,'(Energiepreise)'!$B$10:$C$23,2,0)&lt;&gt;"",VLOOKUP(I$7,'(Energiepreise)'!$B$10:$C$23,2,0)*I$22*(1+VLOOKUP(I$7,'(Energiepreise)'!$E$10:$BZ$23,3,0))^$C164/100,VLOOKUP(I$7,'(Energiepreise)'!$E$10:$BZ$23,4+$C163+'1. Anleitung'!$B$5-'(Energiepreise)'!$I$9,0)*I$22/100)</f>
        <v>0</v>
      </c>
      <c r="J164" s="675"/>
      <c r="K164" s="676" t="n">
        <f aca="false">SUM(F164:I164)</f>
        <v>0</v>
      </c>
      <c r="L164" s="675"/>
      <c r="M164" s="675"/>
      <c r="N164" s="674" t="n">
        <f aca="false">IF(VLOOKUP(N$7,'(Energiepreise)'!$B$10:$C$23,2,0)&lt;&gt;"",VLOOKUP(N$7,'(Energiepreise)'!$B$10:$C$23,2,0)*N$22*(1+VLOOKUP(N$7,'(Energiepreise)'!$E$10:$BZ$23,3,0))^$C164/100,VLOOKUP(N$7,'(Energiepreise)'!$E$10:$BZ$23,4+$C163+'1. Anleitung'!$B$5-'(Energiepreise)'!$I$9,0)*N$22/100)</f>
        <v>0</v>
      </c>
      <c r="O164" s="674" t="n">
        <f aca="false">IF(VLOOKUP(O$7,'(Energiepreise)'!$B$10:$C$23,2,0)&lt;&gt;"",VLOOKUP(O$7,'(Energiepreise)'!$B$10:$C$23,2,0)*O$22*(1+VLOOKUP(O$7,'(Energiepreise)'!$E$10:$BZ$23,3,0))^$C164/100,VLOOKUP(O$7,'(Energiepreise)'!$E$10:$BZ$23,4+$C163+'1. Anleitung'!$B$5-'(Energiepreise)'!$I$9,0)*O$22/100)</f>
        <v>0</v>
      </c>
      <c r="P164" s="674" t="n">
        <f aca="false">IF(VLOOKUP(P$7,'(Energiepreise)'!$B$10:$C$23,2,0)&lt;&gt;"",VLOOKUP(P$7,'(Energiepreise)'!$B$10:$C$23,2,0)*P$22*(1+VLOOKUP(P$7,'(Energiepreise)'!$E$10:$BZ$23,3,0))^$C164/100,VLOOKUP(P$7,'(Energiepreise)'!$E$10:$BZ$23,4+$C163+'1. Anleitung'!$B$5-'(Energiepreise)'!$I$9,0)*P$22/100)</f>
        <v>0</v>
      </c>
      <c r="Q164" s="674" t="n">
        <f aca="false">IF(VLOOKUP(Q$7,'(Energiepreise)'!$B$10:$C$23,2,0)&lt;&gt;"",VLOOKUP(Q$7,'(Energiepreise)'!$B$10:$C$23,2,0)*Q$22*(1+VLOOKUP(Q$7,'(Energiepreise)'!$E$10:$BZ$23,3,0))^$C164/100,VLOOKUP(Q$7,'(Energiepreise)'!$E$10:$BZ$23,4+$C163+'1. Anleitung'!$B$5-'(Energiepreise)'!$I$9,0)*Q$22/100)</f>
        <v>0</v>
      </c>
      <c r="R164" s="675"/>
      <c r="S164" s="677" t="n">
        <f aca="false">SUM(N164:Q164)</f>
        <v>0</v>
      </c>
      <c r="T164" s="675"/>
      <c r="U164" s="674" t="n">
        <f aca="false">IF(VLOOKUP(U$7,'(Energiepreise)'!$B$10:$C$23,2,0)&lt;&gt;"",VLOOKUP(U$7,'(Energiepreise)'!$B$10:$C$23,2,0)*U$22*(1+VLOOKUP(U$7,'(Energiepreise)'!$E$10:$BZ$23,3,0))^$C164/100,VLOOKUP(U$7,'(Energiepreise)'!$E$10:$BZ$23,4+$C163+'1. Anleitung'!$B$5-'(Energiepreise)'!$I$9,0)*U$22/100)</f>
        <v>0</v>
      </c>
      <c r="V164" s="674" t="n">
        <f aca="false">IF(VLOOKUP(V$7,'(Energiepreise)'!$B$10:$C$23,2,0)&lt;&gt;"",VLOOKUP(V$7,'(Energiepreise)'!$B$10:$C$23,2,0)*V$22*(1+VLOOKUP(V$7,'(Energiepreise)'!$E$10:$BZ$23,3,0))^$C164/100,VLOOKUP(V$7,'(Energiepreise)'!$E$10:$BZ$23,4+$C163+'1. Anleitung'!$B$5-'(Energiepreise)'!$I$9,0)*V$22/100)</f>
        <v>0</v>
      </c>
      <c r="W164" s="674" t="n">
        <f aca="false">IF(VLOOKUP(W$7,'(Energiepreise)'!$B$10:$C$23,2,0)&lt;&gt;"",VLOOKUP(W$7,'(Energiepreise)'!$B$10:$C$23,2,0)*W$22*(1+VLOOKUP(W$7,'(Energiepreise)'!$E$10:$BZ$23,3,0))^$C164/100,VLOOKUP(W$7,'(Energiepreise)'!$E$10:$BZ$23,4+$C163+'1. Anleitung'!$B$5-'(Energiepreise)'!$I$9,0)*W$22/100)</f>
        <v>0</v>
      </c>
      <c r="X164" s="674" t="n">
        <f aca="false">IF(VLOOKUP(X$7,'(Energiepreise)'!$B$10:$C$23,2,0)&lt;&gt;"",VLOOKUP(X$7,'(Energiepreise)'!$B$10:$C$23,2,0)*X$22*(1+VLOOKUP(X$7,'(Energiepreise)'!$E$10:$BZ$23,3,0))^$C164/100,VLOOKUP(X$7,'(Energiepreise)'!$E$10:$BZ$23,4+$C163+'1. Anleitung'!$B$5-'(Energiepreise)'!$I$9,0)*X$22/100)</f>
        <v>0</v>
      </c>
      <c r="Y164" s="674" t="n">
        <f aca="false">IF(VLOOKUP(Y$7,'(Energiepreise)'!$B$10:$C$23,2,0)&lt;&gt;"",VLOOKUP(Y$7,'(Energiepreise)'!$B$10:$C$23,2,0)*Y$22*(1+VLOOKUP(Y$7,'(Energiepreise)'!$E$10:$BZ$23,3,0))^$C164/100,VLOOKUP(Y$7,'(Energiepreise)'!$E$10:$BZ$23,4+$C163+'1. Anleitung'!$B$5-'(Energiepreise)'!$I$9,0)*Y$22/100)</f>
        <v>0</v>
      </c>
      <c r="Z164" s="674" t="n">
        <f aca="false">IF(VLOOKUP(Z$7,'(Energiepreise)'!$B$10:$C$23,2,0)&lt;&gt;"",VLOOKUP(Z$7,'(Energiepreise)'!$B$10:$C$23,2,0)*Z$22*(1+VLOOKUP(Z$7,'(Energiepreise)'!$E$10:$BZ$23,3,0))^$C164/100,VLOOKUP(Z$7,'(Energiepreise)'!$E$10:$BZ$23,4+$C163+'1. Anleitung'!$B$5-'(Energiepreise)'!$I$9,0)*Z$22/100)</f>
        <v>0</v>
      </c>
      <c r="AA164" s="674" t="n">
        <f aca="false">IF(VLOOKUP(AA$7,'(Energiepreise)'!$B$10:$C$23,2,0)&lt;&gt;"",VLOOKUP(AA$7,'(Energiepreise)'!$B$10:$C$23,2,0)*AA$22*(1+VLOOKUP(AA$7,'(Energiepreise)'!$E$10:$BZ$23,3,0))^$C164/100,VLOOKUP(AA$7,'(Energiepreise)'!$E$10:$BZ$23,4+$C163+'1. Anleitung'!$B$5-'(Energiepreise)'!$I$9,0)*AA$22/100)</f>
        <v>0</v>
      </c>
      <c r="AB164" s="674" t="n">
        <f aca="false">IF(VLOOKUP(AB$7,'(Energiepreise)'!$B$10:$C$23,2,0)&lt;&gt;"",VLOOKUP(AB$7,'(Energiepreise)'!$B$10:$C$23,2,0)*AB$22*(1+VLOOKUP(AB$7,'(Energiepreise)'!$E$10:$BZ$23,3,0))^$C164/100,VLOOKUP(AB$7,'(Energiepreise)'!$E$10:$BZ$23,4+$C163+'1. Anleitung'!$B$5-'(Energiepreise)'!$I$9,0)*AB$22/100)</f>
        <v>0</v>
      </c>
      <c r="AC164" s="674" t="n">
        <f aca="false">IF(VLOOKUP(AC$7,'(Energiepreise)'!$B$10:$C$23,2,0)&lt;&gt;"",VLOOKUP(AC$7,'(Energiepreise)'!$B$10:$C$23,2,0)*AC$22*(1+VLOOKUP(AC$7,'(Energiepreise)'!$E$10:$BZ$23,3,0))^$C164/100,VLOOKUP(AC$7,'(Energiepreise)'!$E$10:$BZ$23,4+$C163+'1. Anleitung'!$B$5-'(Energiepreise)'!$I$9,0)*AC$22/100)</f>
        <v>0</v>
      </c>
      <c r="AD164" s="674" t="n">
        <f aca="false">IF(VLOOKUP(AD$7,'(Energiepreise)'!$B$10:$C$23,2,0)&lt;&gt;"",VLOOKUP(AD$7,'(Energiepreise)'!$B$10:$C$23,2,0)*AD$22*(1+VLOOKUP(AD$7,'(Energiepreise)'!$E$10:$BZ$23,3,0))^$C164/100,VLOOKUP(AD$7,'(Energiepreise)'!$E$10:$BZ$23,4+$C163+'1. Anleitung'!$B$5-'(Energiepreise)'!$I$9,0)*AD$22/100)</f>
        <v>0</v>
      </c>
      <c r="AE164" s="674" t="n">
        <f aca="false">IF(VLOOKUP(AE$7,'(Energiepreise)'!$B$10:$C$23,2,0)&lt;&gt;"",VLOOKUP(AE$7,'(Energiepreise)'!$B$10:$C$23,2,0)*AE$22*(1+VLOOKUP(AE$7,'(Energiepreise)'!$E$10:$BZ$23,3,0))^$C164/100,VLOOKUP(AE$7,'(Energiepreise)'!$E$10:$BZ$23,4+$C163+'1. Anleitung'!$B$5-'(Energiepreise)'!$I$9,0)*AE$22/100)</f>
        <v>0</v>
      </c>
      <c r="AF164" s="674" t="n">
        <f aca="false">IF(VLOOKUP(AF$7,'(Energiepreise)'!$B$10:$C$23,2,0)&lt;&gt;"",VLOOKUP(AF$7,'(Energiepreise)'!$B$10:$C$23,2,0)*AF$22*(1+VLOOKUP(AF$7,'(Energiepreise)'!$E$10:$BZ$23,3,0))^$C164/100,VLOOKUP(AF$7,'(Energiepreise)'!$E$10:$BZ$23,4+$C163+'1. Anleitung'!$B$5-'(Energiepreise)'!$I$9,0)*AF$22/100)</f>
        <v>0</v>
      </c>
      <c r="AG164" s="674" t="n">
        <f aca="false">IF(VLOOKUP(AG$7,'(Energiepreise)'!$B$10:$C$23,2,0)&lt;&gt;"",VLOOKUP(AG$7,'(Energiepreise)'!$B$10:$C$23,2,0)*AG$22*(1+VLOOKUP(AG$7,'(Energiepreise)'!$E$10:$BZ$23,3,0))^$C164/100,VLOOKUP(AG$7,'(Energiepreise)'!$E$10:$BZ$23,4+$C163+'1. Anleitung'!$B$5-'(Energiepreise)'!$I$9,0)*AG$22/100)</f>
        <v>0</v>
      </c>
      <c r="AH164" s="674" t="n">
        <f aca="false">IF(VLOOKUP(AH$7,'(Energiepreise)'!$B$10:$C$23,2,0)&lt;&gt;"",VLOOKUP(AH$7,'(Energiepreise)'!$B$10:$C$23,2,0)*AH$22*(1+VLOOKUP(AH$7,'(Energiepreise)'!$E$10:$BZ$23,3,0))^$C164/100,VLOOKUP(AH$7,'(Energiepreise)'!$E$10:$BZ$23,4+$C163+'1. Anleitung'!$B$5-'(Energiepreise)'!$I$9,0)*AH$22/100)</f>
        <v>0</v>
      </c>
      <c r="AI164" s="674" t="n">
        <f aca="false">IF(VLOOKUP(AI$7,'(Energiepreise)'!$B$10:$C$23,2,0)&lt;&gt;"",VLOOKUP(AI$7,'(Energiepreise)'!$B$10:$C$23,2,0)*AI$22*(1+VLOOKUP(AI$7,'(Energiepreise)'!$E$10:$BZ$23,3,0))^$C164/100,VLOOKUP(AI$7,'(Energiepreise)'!$E$10:$BZ$23,4+$C163+'1. Anleitung'!$B$5-'(Energiepreise)'!$I$9,0)*AI$22/100)</f>
        <v>0</v>
      </c>
      <c r="AJ164" s="674" t="n">
        <f aca="false">IF(VLOOKUP(AJ$7,'(Energiepreise)'!$B$10:$C$23,2,0)&lt;&gt;"",VLOOKUP(AJ$7,'(Energiepreise)'!$B$10:$C$23,2,0)*AJ$22*(1+VLOOKUP(AJ$7,'(Energiepreise)'!$E$10:$BZ$23,3,0))^$C164/100,VLOOKUP(AJ$7,'(Energiepreise)'!$E$10:$BZ$23,4+$C163+'1. Anleitung'!$B$5-'(Energiepreise)'!$I$9,0)*AJ$22/100)</f>
        <v>0</v>
      </c>
      <c r="AK164" s="674" t="n">
        <f aca="false">IF(VLOOKUP(AK$7,'(Energiepreise)'!$B$10:$C$23,2,0)&lt;&gt;"",VLOOKUP(AK$7,'(Energiepreise)'!$B$10:$C$23,2,0)*AK$22*(1+VLOOKUP(AK$7,'(Energiepreise)'!$E$10:$BZ$23,3,0))^$C164/100,VLOOKUP(AK$7,'(Energiepreise)'!$E$10:$BZ$23,4+$C163+'1. Anleitung'!$B$5-'(Energiepreise)'!$I$9,0)*AK$22/100)</f>
        <v>0</v>
      </c>
      <c r="AL164" s="674" t="e">
        <f aca="false">IF(VLOOKUP(AL$7,'(Energiepreise)'!$B$10:$C$23,2,0)&lt;&gt;"",VLOOKUP(AL$7,'(Energiepreise)'!$B$10:$C$23,2,0)*AL$22*(1+VLOOKUP(AL$7,'(Energiepreise)'!$E$10:$BZ$23,3,0))^$C164/100,VLOOKUP(AL$7,'(Energiepreise)'!$E$10:$BZ$23,4+$C163+'1. Anleitung'!$B$5-'(Energiepreise)'!$I$9,0)*AL$22/100)</f>
        <v>#N/A</v>
      </c>
      <c r="AM164" s="674" t="e">
        <f aca="false">IF(VLOOKUP(AM$7,'(Energiepreise)'!$B$10:$C$23,2,0)&lt;&gt;"",VLOOKUP(AM$7,'(Energiepreise)'!$B$10:$C$23,2,0)*AM$22*(1+VLOOKUP(AM$7,'(Energiepreise)'!$E$10:$BZ$23,3,0))^$C164/100,VLOOKUP(AM$7,'(Energiepreise)'!$E$10:$BZ$23,4+$C163+'1. Anleitung'!$B$5-'(Energiepreise)'!$I$9,0)*AM$22/100)</f>
        <v>#N/A</v>
      </c>
      <c r="AN164" s="674" t="e">
        <f aca="false">IF(VLOOKUP(AN$7,'(Energiepreise)'!$B$10:$C$23,2,0)&lt;&gt;"",VLOOKUP(AN$7,'(Energiepreise)'!$B$10:$C$23,2,0)*AN$22*(1+VLOOKUP(AN$7,'(Energiepreise)'!$E$10:$BZ$23,3,0))^$C164/100,VLOOKUP(AN$7,'(Energiepreise)'!$E$10:$BZ$23,4+$C163+'1. Anleitung'!$B$5-'(Energiepreise)'!$I$9,0)*AN$22/100)</f>
        <v>#N/A</v>
      </c>
      <c r="ALP164" s="669"/>
      <c r="ALQ164" s="669"/>
      <c r="ALR164" s="669"/>
      <c r="ALS164" s="669"/>
    </row>
    <row r="165" s="569" customFormat="true" ht="17.25" hidden="false" customHeight="false" outlineLevel="0" collapsed="false">
      <c r="A165" s="660"/>
      <c r="B165" s="670"/>
      <c r="C165" s="671" t="n">
        <v>31</v>
      </c>
      <c r="D165" s="673"/>
      <c r="E165" s="667"/>
      <c r="F165" s="674" t="n">
        <f aca="false">IF(VLOOKUP(F$7,'(Energiepreise)'!$B$10:$C$23,2,0)&lt;&gt;"",VLOOKUP(F$7,'(Energiepreise)'!$B$10:$C$23,2,0)*F$22*(1+VLOOKUP(F$7,'(Energiepreise)'!$E$10:$BZ$23,3,0))^$C165/100,VLOOKUP(F$7,'(Energiepreise)'!$E$10:$BZ$23,4+$C164+'1. Anleitung'!$B$5-'(Energiepreise)'!$I$9,0)*F$22/100)</f>
        <v>0</v>
      </c>
      <c r="G165" s="674" t="n">
        <f aca="false">IF(VLOOKUP(G$7,'(Energiepreise)'!$B$10:$C$23,2,0)&lt;&gt;"",VLOOKUP(G$7,'(Energiepreise)'!$B$10:$C$23,2,0)*G$22*(1+VLOOKUP(G$7,'(Energiepreise)'!$E$10:$BZ$23,3,0))^$C165/100,VLOOKUP(G$7,'(Energiepreise)'!$E$10:$BZ$23,4+$C164+'1. Anleitung'!$B$5-'(Energiepreise)'!$I$9,0)*G$22/100)</f>
        <v>0</v>
      </c>
      <c r="H165" s="674" t="n">
        <f aca="false">IF(VLOOKUP(H$7,'(Energiepreise)'!$B$10:$C$23,2,0)&lt;&gt;"",VLOOKUP(H$7,'(Energiepreise)'!$B$10:$C$23,2,0)*H$22*(1+VLOOKUP(H$7,'(Energiepreise)'!$E$10:$BZ$23,3,0))^$C165/100,VLOOKUP(H$7,'(Energiepreise)'!$E$10:$BZ$23,4+$C164+'1. Anleitung'!$B$5-'(Energiepreise)'!$I$9,0)*H$22/100)</f>
        <v>0</v>
      </c>
      <c r="I165" s="674" t="n">
        <f aca="false">IF(VLOOKUP(I$7,'(Energiepreise)'!$B$10:$C$23,2,0)&lt;&gt;"",VLOOKUP(I$7,'(Energiepreise)'!$B$10:$C$23,2,0)*I$22*(1+VLOOKUP(I$7,'(Energiepreise)'!$E$10:$BZ$23,3,0))^$C165/100,VLOOKUP(I$7,'(Energiepreise)'!$E$10:$BZ$23,4+$C164+'1. Anleitung'!$B$5-'(Energiepreise)'!$I$9,0)*I$22/100)</f>
        <v>0</v>
      </c>
      <c r="J165" s="675"/>
      <c r="K165" s="676" t="n">
        <f aca="false">SUM(F165:I165)</f>
        <v>0</v>
      </c>
      <c r="L165" s="675"/>
      <c r="M165" s="675"/>
      <c r="N165" s="674" t="n">
        <f aca="false">IF(VLOOKUP(N$7,'(Energiepreise)'!$B$10:$C$23,2,0)&lt;&gt;"",VLOOKUP(N$7,'(Energiepreise)'!$B$10:$C$23,2,0)*N$22*(1+VLOOKUP(N$7,'(Energiepreise)'!$E$10:$BZ$23,3,0))^$C165/100,VLOOKUP(N$7,'(Energiepreise)'!$E$10:$BZ$23,4+$C164+'1. Anleitung'!$B$5-'(Energiepreise)'!$I$9,0)*N$22/100)</f>
        <v>0</v>
      </c>
      <c r="O165" s="674" t="n">
        <f aca="false">IF(VLOOKUP(O$7,'(Energiepreise)'!$B$10:$C$23,2,0)&lt;&gt;"",VLOOKUP(O$7,'(Energiepreise)'!$B$10:$C$23,2,0)*O$22*(1+VLOOKUP(O$7,'(Energiepreise)'!$E$10:$BZ$23,3,0))^$C165/100,VLOOKUP(O$7,'(Energiepreise)'!$E$10:$BZ$23,4+$C164+'1. Anleitung'!$B$5-'(Energiepreise)'!$I$9,0)*O$22/100)</f>
        <v>0</v>
      </c>
      <c r="P165" s="674" t="n">
        <f aca="false">IF(VLOOKUP(P$7,'(Energiepreise)'!$B$10:$C$23,2,0)&lt;&gt;"",VLOOKUP(P$7,'(Energiepreise)'!$B$10:$C$23,2,0)*P$22*(1+VLOOKUP(P$7,'(Energiepreise)'!$E$10:$BZ$23,3,0))^$C165/100,VLOOKUP(P$7,'(Energiepreise)'!$E$10:$BZ$23,4+$C164+'1. Anleitung'!$B$5-'(Energiepreise)'!$I$9,0)*P$22/100)</f>
        <v>0</v>
      </c>
      <c r="Q165" s="674" t="n">
        <f aca="false">IF(VLOOKUP(Q$7,'(Energiepreise)'!$B$10:$C$23,2,0)&lt;&gt;"",VLOOKUP(Q$7,'(Energiepreise)'!$B$10:$C$23,2,0)*Q$22*(1+VLOOKUP(Q$7,'(Energiepreise)'!$E$10:$BZ$23,3,0))^$C165/100,VLOOKUP(Q$7,'(Energiepreise)'!$E$10:$BZ$23,4+$C164+'1. Anleitung'!$B$5-'(Energiepreise)'!$I$9,0)*Q$22/100)</f>
        <v>0</v>
      </c>
      <c r="R165" s="675"/>
      <c r="S165" s="677" t="n">
        <f aca="false">SUM(N165:Q165)</f>
        <v>0</v>
      </c>
      <c r="T165" s="675"/>
      <c r="U165" s="674" t="n">
        <f aca="false">IF(VLOOKUP(U$7,'(Energiepreise)'!$B$10:$C$23,2,0)&lt;&gt;"",VLOOKUP(U$7,'(Energiepreise)'!$B$10:$C$23,2,0)*U$22*(1+VLOOKUP(U$7,'(Energiepreise)'!$E$10:$BZ$23,3,0))^$C165/100,VLOOKUP(U$7,'(Energiepreise)'!$E$10:$BZ$23,4+$C164+'1. Anleitung'!$B$5-'(Energiepreise)'!$I$9,0)*U$22/100)</f>
        <v>0</v>
      </c>
      <c r="V165" s="674" t="n">
        <f aca="false">IF(VLOOKUP(V$7,'(Energiepreise)'!$B$10:$C$23,2,0)&lt;&gt;"",VLOOKUP(V$7,'(Energiepreise)'!$B$10:$C$23,2,0)*V$22*(1+VLOOKUP(V$7,'(Energiepreise)'!$E$10:$BZ$23,3,0))^$C165/100,VLOOKUP(V$7,'(Energiepreise)'!$E$10:$BZ$23,4+$C164+'1. Anleitung'!$B$5-'(Energiepreise)'!$I$9,0)*V$22/100)</f>
        <v>0</v>
      </c>
      <c r="W165" s="674" t="n">
        <f aca="false">IF(VLOOKUP(W$7,'(Energiepreise)'!$B$10:$C$23,2,0)&lt;&gt;"",VLOOKUP(W$7,'(Energiepreise)'!$B$10:$C$23,2,0)*W$22*(1+VLOOKUP(W$7,'(Energiepreise)'!$E$10:$BZ$23,3,0))^$C165/100,VLOOKUP(W$7,'(Energiepreise)'!$E$10:$BZ$23,4+$C164+'1. Anleitung'!$B$5-'(Energiepreise)'!$I$9,0)*W$22/100)</f>
        <v>0</v>
      </c>
      <c r="X165" s="674" t="n">
        <f aca="false">IF(VLOOKUP(X$7,'(Energiepreise)'!$B$10:$C$23,2,0)&lt;&gt;"",VLOOKUP(X$7,'(Energiepreise)'!$B$10:$C$23,2,0)*X$22*(1+VLOOKUP(X$7,'(Energiepreise)'!$E$10:$BZ$23,3,0))^$C165/100,VLOOKUP(X$7,'(Energiepreise)'!$E$10:$BZ$23,4+$C164+'1. Anleitung'!$B$5-'(Energiepreise)'!$I$9,0)*X$22/100)</f>
        <v>0</v>
      </c>
      <c r="Y165" s="674" t="n">
        <f aca="false">IF(VLOOKUP(Y$7,'(Energiepreise)'!$B$10:$C$23,2,0)&lt;&gt;"",VLOOKUP(Y$7,'(Energiepreise)'!$B$10:$C$23,2,0)*Y$22*(1+VLOOKUP(Y$7,'(Energiepreise)'!$E$10:$BZ$23,3,0))^$C165/100,VLOOKUP(Y$7,'(Energiepreise)'!$E$10:$BZ$23,4+$C164+'1. Anleitung'!$B$5-'(Energiepreise)'!$I$9,0)*Y$22/100)</f>
        <v>0</v>
      </c>
      <c r="Z165" s="674" t="n">
        <f aca="false">IF(VLOOKUP(Z$7,'(Energiepreise)'!$B$10:$C$23,2,0)&lt;&gt;"",VLOOKUP(Z$7,'(Energiepreise)'!$B$10:$C$23,2,0)*Z$22*(1+VLOOKUP(Z$7,'(Energiepreise)'!$E$10:$BZ$23,3,0))^$C165/100,VLOOKUP(Z$7,'(Energiepreise)'!$E$10:$BZ$23,4+$C164+'1. Anleitung'!$B$5-'(Energiepreise)'!$I$9,0)*Z$22/100)</f>
        <v>0</v>
      </c>
      <c r="AA165" s="674" t="n">
        <f aca="false">IF(VLOOKUP(AA$7,'(Energiepreise)'!$B$10:$C$23,2,0)&lt;&gt;"",VLOOKUP(AA$7,'(Energiepreise)'!$B$10:$C$23,2,0)*AA$22*(1+VLOOKUP(AA$7,'(Energiepreise)'!$E$10:$BZ$23,3,0))^$C165/100,VLOOKUP(AA$7,'(Energiepreise)'!$E$10:$BZ$23,4+$C164+'1. Anleitung'!$B$5-'(Energiepreise)'!$I$9,0)*AA$22/100)</f>
        <v>0</v>
      </c>
      <c r="AB165" s="674" t="n">
        <f aca="false">IF(VLOOKUP(AB$7,'(Energiepreise)'!$B$10:$C$23,2,0)&lt;&gt;"",VLOOKUP(AB$7,'(Energiepreise)'!$B$10:$C$23,2,0)*AB$22*(1+VLOOKUP(AB$7,'(Energiepreise)'!$E$10:$BZ$23,3,0))^$C165/100,VLOOKUP(AB$7,'(Energiepreise)'!$E$10:$BZ$23,4+$C164+'1. Anleitung'!$B$5-'(Energiepreise)'!$I$9,0)*AB$22/100)</f>
        <v>0</v>
      </c>
      <c r="AC165" s="674" t="n">
        <f aca="false">IF(VLOOKUP(AC$7,'(Energiepreise)'!$B$10:$C$23,2,0)&lt;&gt;"",VLOOKUP(AC$7,'(Energiepreise)'!$B$10:$C$23,2,0)*AC$22*(1+VLOOKUP(AC$7,'(Energiepreise)'!$E$10:$BZ$23,3,0))^$C165/100,VLOOKUP(AC$7,'(Energiepreise)'!$E$10:$BZ$23,4+$C164+'1. Anleitung'!$B$5-'(Energiepreise)'!$I$9,0)*AC$22/100)</f>
        <v>0</v>
      </c>
      <c r="AD165" s="674" t="n">
        <f aca="false">IF(VLOOKUP(AD$7,'(Energiepreise)'!$B$10:$C$23,2,0)&lt;&gt;"",VLOOKUP(AD$7,'(Energiepreise)'!$B$10:$C$23,2,0)*AD$22*(1+VLOOKUP(AD$7,'(Energiepreise)'!$E$10:$BZ$23,3,0))^$C165/100,VLOOKUP(AD$7,'(Energiepreise)'!$E$10:$BZ$23,4+$C164+'1. Anleitung'!$B$5-'(Energiepreise)'!$I$9,0)*AD$22/100)</f>
        <v>0</v>
      </c>
      <c r="AE165" s="674" t="n">
        <f aca="false">IF(VLOOKUP(AE$7,'(Energiepreise)'!$B$10:$C$23,2,0)&lt;&gt;"",VLOOKUP(AE$7,'(Energiepreise)'!$B$10:$C$23,2,0)*AE$22*(1+VLOOKUP(AE$7,'(Energiepreise)'!$E$10:$BZ$23,3,0))^$C165/100,VLOOKUP(AE$7,'(Energiepreise)'!$E$10:$BZ$23,4+$C164+'1. Anleitung'!$B$5-'(Energiepreise)'!$I$9,0)*AE$22/100)</f>
        <v>0</v>
      </c>
      <c r="AF165" s="674" t="n">
        <f aca="false">IF(VLOOKUP(AF$7,'(Energiepreise)'!$B$10:$C$23,2,0)&lt;&gt;"",VLOOKUP(AF$7,'(Energiepreise)'!$B$10:$C$23,2,0)*AF$22*(1+VLOOKUP(AF$7,'(Energiepreise)'!$E$10:$BZ$23,3,0))^$C165/100,VLOOKUP(AF$7,'(Energiepreise)'!$E$10:$BZ$23,4+$C164+'1. Anleitung'!$B$5-'(Energiepreise)'!$I$9,0)*AF$22/100)</f>
        <v>0</v>
      </c>
      <c r="AG165" s="674" t="n">
        <f aca="false">IF(VLOOKUP(AG$7,'(Energiepreise)'!$B$10:$C$23,2,0)&lt;&gt;"",VLOOKUP(AG$7,'(Energiepreise)'!$B$10:$C$23,2,0)*AG$22*(1+VLOOKUP(AG$7,'(Energiepreise)'!$E$10:$BZ$23,3,0))^$C165/100,VLOOKUP(AG$7,'(Energiepreise)'!$E$10:$BZ$23,4+$C164+'1. Anleitung'!$B$5-'(Energiepreise)'!$I$9,0)*AG$22/100)</f>
        <v>0</v>
      </c>
      <c r="AH165" s="674" t="n">
        <f aca="false">IF(VLOOKUP(AH$7,'(Energiepreise)'!$B$10:$C$23,2,0)&lt;&gt;"",VLOOKUP(AH$7,'(Energiepreise)'!$B$10:$C$23,2,0)*AH$22*(1+VLOOKUP(AH$7,'(Energiepreise)'!$E$10:$BZ$23,3,0))^$C165/100,VLOOKUP(AH$7,'(Energiepreise)'!$E$10:$BZ$23,4+$C164+'1. Anleitung'!$B$5-'(Energiepreise)'!$I$9,0)*AH$22/100)</f>
        <v>0</v>
      </c>
      <c r="AI165" s="674" t="n">
        <f aca="false">IF(VLOOKUP(AI$7,'(Energiepreise)'!$B$10:$C$23,2,0)&lt;&gt;"",VLOOKUP(AI$7,'(Energiepreise)'!$B$10:$C$23,2,0)*AI$22*(1+VLOOKUP(AI$7,'(Energiepreise)'!$E$10:$BZ$23,3,0))^$C165/100,VLOOKUP(AI$7,'(Energiepreise)'!$E$10:$BZ$23,4+$C164+'1. Anleitung'!$B$5-'(Energiepreise)'!$I$9,0)*AI$22/100)</f>
        <v>0</v>
      </c>
      <c r="AJ165" s="674" t="n">
        <f aca="false">IF(VLOOKUP(AJ$7,'(Energiepreise)'!$B$10:$C$23,2,0)&lt;&gt;"",VLOOKUP(AJ$7,'(Energiepreise)'!$B$10:$C$23,2,0)*AJ$22*(1+VLOOKUP(AJ$7,'(Energiepreise)'!$E$10:$BZ$23,3,0))^$C165/100,VLOOKUP(AJ$7,'(Energiepreise)'!$E$10:$BZ$23,4+$C164+'1. Anleitung'!$B$5-'(Energiepreise)'!$I$9,0)*AJ$22/100)</f>
        <v>0</v>
      </c>
      <c r="AK165" s="674" t="n">
        <f aca="false">IF(VLOOKUP(AK$7,'(Energiepreise)'!$B$10:$C$23,2,0)&lt;&gt;"",VLOOKUP(AK$7,'(Energiepreise)'!$B$10:$C$23,2,0)*AK$22*(1+VLOOKUP(AK$7,'(Energiepreise)'!$E$10:$BZ$23,3,0))^$C165/100,VLOOKUP(AK$7,'(Energiepreise)'!$E$10:$BZ$23,4+$C164+'1. Anleitung'!$B$5-'(Energiepreise)'!$I$9,0)*AK$22/100)</f>
        <v>0</v>
      </c>
      <c r="AL165" s="674" t="e">
        <f aca="false">IF(VLOOKUP(AL$7,'(Energiepreise)'!$B$10:$C$23,2,0)&lt;&gt;"",VLOOKUP(AL$7,'(Energiepreise)'!$B$10:$C$23,2,0)*AL$22*(1+VLOOKUP(AL$7,'(Energiepreise)'!$E$10:$BZ$23,3,0))^$C165/100,VLOOKUP(AL$7,'(Energiepreise)'!$E$10:$BZ$23,4+$C164+'1. Anleitung'!$B$5-'(Energiepreise)'!$I$9,0)*AL$22/100)</f>
        <v>#N/A</v>
      </c>
      <c r="AM165" s="674" t="e">
        <f aca="false">IF(VLOOKUP(AM$7,'(Energiepreise)'!$B$10:$C$23,2,0)&lt;&gt;"",VLOOKUP(AM$7,'(Energiepreise)'!$B$10:$C$23,2,0)*AM$22*(1+VLOOKUP(AM$7,'(Energiepreise)'!$E$10:$BZ$23,3,0))^$C165/100,VLOOKUP(AM$7,'(Energiepreise)'!$E$10:$BZ$23,4+$C164+'1. Anleitung'!$B$5-'(Energiepreise)'!$I$9,0)*AM$22/100)</f>
        <v>#N/A</v>
      </c>
      <c r="AN165" s="674" t="e">
        <f aca="false">IF(VLOOKUP(AN$7,'(Energiepreise)'!$B$10:$C$23,2,0)&lt;&gt;"",VLOOKUP(AN$7,'(Energiepreise)'!$B$10:$C$23,2,0)*AN$22*(1+VLOOKUP(AN$7,'(Energiepreise)'!$E$10:$BZ$23,3,0))^$C165/100,VLOOKUP(AN$7,'(Energiepreise)'!$E$10:$BZ$23,4+$C164+'1. Anleitung'!$B$5-'(Energiepreise)'!$I$9,0)*AN$22/100)</f>
        <v>#N/A</v>
      </c>
      <c r="ALP165" s="669"/>
      <c r="ALQ165" s="669"/>
      <c r="ALR165" s="669"/>
      <c r="ALS165" s="669"/>
    </row>
    <row r="166" s="569" customFormat="true" ht="17.25" hidden="false" customHeight="false" outlineLevel="0" collapsed="false">
      <c r="A166" s="660"/>
      <c r="B166" s="670"/>
      <c r="C166" s="671" t="n">
        <v>32</v>
      </c>
      <c r="D166" s="673"/>
      <c r="E166" s="667"/>
      <c r="F166" s="674" t="n">
        <f aca="false">IF(VLOOKUP(F$7,'(Energiepreise)'!$B$10:$C$23,2,0)&lt;&gt;"",VLOOKUP(F$7,'(Energiepreise)'!$B$10:$C$23,2,0)*F$22*(1+VLOOKUP(F$7,'(Energiepreise)'!$E$10:$BZ$23,3,0))^$C166/100,VLOOKUP(F$7,'(Energiepreise)'!$E$10:$BZ$23,4+$C165+'1. Anleitung'!$B$5-'(Energiepreise)'!$I$9,0)*F$22/100)</f>
        <v>0</v>
      </c>
      <c r="G166" s="674" t="n">
        <f aca="false">IF(VLOOKUP(G$7,'(Energiepreise)'!$B$10:$C$23,2,0)&lt;&gt;"",VLOOKUP(G$7,'(Energiepreise)'!$B$10:$C$23,2,0)*G$22*(1+VLOOKUP(G$7,'(Energiepreise)'!$E$10:$BZ$23,3,0))^$C166/100,VLOOKUP(G$7,'(Energiepreise)'!$E$10:$BZ$23,4+$C165+'1. Anleitung'!$B$5-'(Energiepreise)'!$I$9,0)*G$22/100)</f>
        <v>0</v>
      </c>
      <c r="H166" s="674" t="n">
        <f aca="false">IF(VLOOKUP(H$7,'(Energiepreise)'!$B$10:$C$23,2,0)&lt;&gt;"",VLOOKUP(H$7,'(Energiepreise)'!$B$10:$C$23,2,0)*H$22*(1+VLOOKUP(H$7,'(Energiepreise)'!$E$10:$BZ$23,3,0))^$C166/100,VLOOKUP(H$7,'(Energiepreise)'!$E$10:$BZ$23,4+$C165+'1. Anleitung'!$B$5-'(Energiepreise)'!$I$9,0)*H$22/100)</f>
        <v>0</v>
      </c>
      <c r="I166" s="674" t="n">
        <f aca="false">IF(VLOOKUP(I$7,'(Energiepreise)'!$B$10:$C$23,2,0)&lt;&gt;"",VLOOKUP(I$7,'(Energiepreise)'!$B$10:$C$23,2,0)*I$22*(1+VLOOKUP(I$7,'(Energiepreise)'!$E$10:$BZ$23,3,0))^$C166/100,VLOOKUP(I$7,'(Energiepreise)'!$E$10:$BZ$23,4+$C165+'1. Anleitung'!$B$5-'(Energiepreise)'!$I$9,0)*I$22/100)</f>
        <v>0</v>
      </c>
      <c r="J166" s="675"/>
      <c r="K166" s="676" t="n">
        <f aca="false">SUM(F166:I166)</f>
        <v>0</v>
      </c>
      <c r="L166" s="675"/>
      <c r="M166" s="675"/>
      <c r="N166" s="674" t="n">
        <f aca="false">IF(VLOOKUP(N$7,'(Energiepreise)'!$B$10:$C$23,2,0)&lt;&gt;"",VLOOKUP(N$7,'(Energiepreise)'!$B$10:$C$23,2,0)*N$22*(1+VLOOKUP(N$7,'(Energiepreise)'!$E$10:$BZ$23,3,0))^$C166/100,VLOOKUP(N$7,'(Energiepreise)'!$E$10:$BZ$23,4+$C165+'1. Anleitung'!$B$5-'(Energiepreise)'!$I$9,0)*N$22/100)</f>
        <v>0</v>
      </c>
      <c r="O166" s="674" t="n">
        <f aca="false">IF(VLOOKUP(O$7,'(Energiepreise)'!$B$10:$C$23,2,0)&lt;&gt;"",VLOOKUP(O$7,'(Energiepreise)'!$B$10:$C$23,2,0)*O$22*(1+VLOOKUP(O$7,'(Energiepreise)'!$E$10:$BZ$23,3,0))^$C166/100,VLOOKUP(O$7,'(Energiepreise)'!$E$10:$BZ$23,4+$C165+'1. Anleitung'!$B$5-'(Energiepreise)'!$I$9,0)*O$22/100)</f>
        <v>0</v>
      </c>
      <c r="P166" s="674" t="n">
        <f aca="false">IF(VLOOKUP(P$7,'(Energiepreise)'!$B$10:$C$23,2,0)&lt;&gt;"",VLOOKUP(P$7,'(Energiepreise)'!$B$10:$C$23,2,0)*P$22*(1+VLOOKUP(P$7,'(Energiepreise)'!$E$10:$BZ$23,3,0))^$C166/100,VLOOKUP(P$7,'(Energiepreise)'!$E$10:$BZ$23,4+$C165+'1. Anleitung'!$B$5-'(Energiepreise)'!$I$9,0)*P$22/100)</f>
        <v>0</v>
      </c>
      <c r="Q166" s="674" t="n">
        <f aca="false">IF(VLOOKUP(Q$7,'(Energiepreise)'!$B$10:$C$23,2,0)&lt;&gt;"",VLOOKUP(Q$7,'(Energiepreise)'!$B$10:$C$23,2,0)*Q$22*(1+VLOOKUP(Q$7,'(Energiepreise)'!$E$10:$BZ$23,3,0))^$C166/100,VLOOKUP(Q$7,'(Energiepreise)'!$E$10:$BZ$23,4+$C165+'1. Anleitung'!$B$5-'(Energiepreise)'!$I$9,0)*Q$22/100)</f>
        <v>0</v>
      </c>
      <c r="R166" s="675"/>
      <c r="S166" s="677" t="n">
        <f aca="false">SUM(N166:Q166)</f>
        <v>0</v>
      </c>
      <c r="T166" s="675"/>
      <c r="U166" s="674" t="n">
        <f aca="false">IF(VLOOKUP(U$7,'(Energiepreise)'!$B$10:$C$23,2,0)&lt;&gt;"",VLOOKUP(U$7,'(Energiepreise)'!$B$10:$C$23,2,0)*U$22*(1+VLOOKUP(U$7,'(Energiepreise)'!$E$10:$BZ$23,3,0))^$C166/100,VLOOKUP(U$7,'(Energiepreise)'!$E$10:$BZ$23,4+$C165+'1. Anleitung'!$B$5-'(Energiepreise)'!$I$9,0)*U$22/100)</f>
        <v>0</v>
      </c>
      <c r="V166" s="674" t="n">
        <f aca="false">IF(VLOOKUP(V$7,'(Energiepreise)'!$B$10:$C$23,2,0)&lt;&gt;"",VLOOKUP(V$7,'(Energiepreise)'!$B$10:$C$23,2,0)*V$22*(1+VLOOKUP(V$7,'(Energiepreise)'!$E$10:$BZ$23,3,0))^$C166/100,VLOOKUP(V$7,'(Energiepreise)'!$E$10:$BZ$23,4+$C165+'1. Anleitung'!$B$5-'(Energiepreise)'!$I$9,0)*V$22/100)</f>
        <v>0</v>
      </c>
      <c r="W166" s="674" t="n">
        <f aca="false">IF(VLOOKUP(W$7,'(Energiepreise)'!$B$10:$C$23,2,0)&lt;&gt;"",VLOOKUP(W$7,'(Energiepreise)'!$B$10:$C$23,2,0)*W$22*(1+VLOOKUP(W$7,'(Energiepreise)'!$E$10:$BZ$23,3,0))^$C166/100,VLOOKUP(W$7,'(Energiepreise)'!$E$10:$BZ$23,4+$C165+'1. Anleitung'!$B$5-'(Energiepreise)'!$I$9,0)*W$22/100)</f>
        <v>0</v>
      </c>
      <c r="X166" s="674" t="n">
        <f aca="false">IF(VLOOKUP(X$7,'(Energiepreise)'!$B$10:$C$23,2,0)&lt;&gt;"",VLOOKUP(X$7,'(Energiepreise)'!$B$10:$C$23,2,0)*X$22*(1+VLOOKUP(X$7,'(Energiepreise)'!$E$10:$BZ$23,3,0))^$C166/100,VLOOKUP(X$7,'(Energiepreise)'!$E$10:$BZ$23,4+$C165+'1. Anleitung'!$B$5-'(Energiepreise)'!$I$9,0)*X$22/100)</f>
        <v>0</v>
      </c>
      <c r="Y166" s="674" t="n">
        <f aca="false">IF(VLOOKUP(Y$7,'(Energiepreise)'!$B$10:$C$23,2,0)&lt;&gt;"",VLOOKUP(Y$7,'(Energiepreise)'!$B$10:$C$23,2,0)*Y$22*(1+VLOOKUP(Y$7,'(Energiepreise)'!$E$10:$BZ$23,3,0))^$C166/100,VLOOKUP(Y$7,'(Energiepreise)'!$E$10:$BZ$23,4+$C165+'1. Anleitung'!$B$5-'(Energiepreise)'!$I$9,0)*Y$22/100)</f>
        <v>0</v>
      </c>
      <c r="Z166" s="674" t="n">
        <f aca="false">IF(VLOOKUP(Z$7,'(Energiepreise)'!$B$10:$C$23,2,0)&lt;&gt;"",VLOOKUP(Z$7,'(Energiepreise)'!$B$10:$C$23,2,0)*Z$22*(1+VLOOKUP(Z$7,'(Energiepreise)'!$E$10:$BZ$23,3,0))^$C166/100,VLOOKUP(Z$7,'(Energiepreise)'!$E$10:$BZ$23,4+$C165+'1. Anleitung'!$B$5-'(Energiepreise)'!$I$9,0)*Z$22/100)</f>
        <v>0</v>
      </c>
      <c r="AA166" s="674" t="n">
        <f aca="false">IF(VLOOKUP(AA$7,'(Energiepreise)'!$B$10:$C$23,2,0)&lt;&gt;"",VLOOKUP(AA$7,'(Energiepreise)'!$B$10:$C$23,2,0)*AA$22*(1+VLOOKUP(AA$7,'(Energiepreise)'!$E$10:$BZ$23,3,0))^$C166/100,VLOOKUP(AA$7,'(Energiepreise)'!$E$10:$BZ$23,4+$C165+'1. Anleitung'!$B$5-'(Energiepreise)'!$I$9,0)*AA$22/100)</f>
        <v>0</v>
      </c>
      <c r="AB166" s="674" t="n">
        <f aca="false">IF(VLOOKUP(AB$7,'(Energiepreise)'!$B$10:$C$23,2,0)&lt;&gt;"",VLOOKUP(AB$7,'(Energiepreise)'!$B$10:$C$23,2,0)*AB$22*(1+VLOOKUP(AB$7,'(Energiepreise)'!$E$10:$BZ$23,3,0))^$C166/100,VLOOKUP(AB$7,'(Energiepreise)'!$E$10:$BZ$23,4+$C165+'1. Anleitung'!$B$5-'(Energiepreise)'!$I$9,0)*AB$22/100)</f>
        <v>0</v>
      </c>
      <c r="AC166" s="674" t="n">
        <f aca="false">IF(VLOOKUP(AC$7,'(Energiepreise)'!$B$10:$C$23,2,0)&lt;&gt;"",VLOOKUP(AC$7,'(Energiepreise)'!$B$10:$C$23,2,0)*AC$22*(1+VLOOKUP(AC$7,'(Energiepreise)'!$E$10:$BZ$23,3,0))^$C166/100,VLOOKUP(AC$7,'(Energiepreise)'!$E$10:$BZ$23,4+$C165+'1. Anleitung'!$B$5-'(Energiepreise)'!$I$9,0)*AC$22/100)</f>
        <v>0</v>
      </c>
      <c r="AD166" s="674" t="n">
        <f aca="false">IF(VLOOKUP(AD$7,'(Energiepreise)'!$B$10:$C$23,2,0)&lt;&gt;"",VLOOKUP(AD$7,'(Energiepreise)'!$B$10:$C$23,2,0)*AD$22*(1+VLOOKUP(AD$7,'(Energiepreise)'!$E$10:$BZ$23,3,0))^$C166/100,VLOOKUP(AD$7,'(Energiepreise)'!$E$10:$BZ$23,4+$C165+'1. Anleitung'!$B$5-'(Energiepreise)'!$I$9,0)*AD$22/100)</f>
        <v>0</v>
      </c>
      <c r="AE166" s="674" t="n">
        <f aca="false">IF(VLOOKUP(AE$7,'(Energiepreise)'!$B$10:$C$23,2,0)&lt;&gt;"",VLOOKUP(AE$7,'(Energiepreise)'!$B$10:$C$23,2,0)*AE$22*(1+VLOOKUP(AE$7,'(Energiepreise)'!$E$10:$BZ$23,3,0))^$C166/100,VLOOKUP(AE$7,'(Energiepreise)'!$E$10:$BZ$23,4+$C165+'1. Anleitung'!$B$5-'(Energiepreise)'!$I$9,0)*AE$22/100)</f>
        <v>0</v>
      </c>
      <c r="AF166" s="674" t="n">
        <f aca="false">IF(VLOOKUP(AF$7,'(Energiepreise)'!$B$10:$C$23,2,0)&lt;&gt;"",VLOOKUP(AF$7,'(Energiepreise)'!$B$10:$C$23,2,0)*AF$22*(1+VLOOKUP(AF$7,'(Energiepreise)'!$E$10:$BZ$23,3,0))^$C166/100,VLOOKUP(AF$7,'(Energiepreise)'!$E$10:$BZ$23,4+$C165+'1. Anleitung'!$B$5-'(Energiepreise)'!$I$9,0)*AF$22/100)</f>
        <v>0</v>
      </c>
      <c r="AG166" s="674" t="n">
        <f aca="false">IF(VLOOKUP(AG$7,'(Energiepreise)'!$B$10:$C$23,2,0)&lt;&gt;"",VLOOKUP(AG$7,'(Energiepreise)'!$B$10:$C$23,2,0)*AG$22*(1+VLOOKUP(AG$7,'(Energiepreise)'!$E$10:$BZ$23,3,0))^$C166/100,VLOOKUP(AG$7,'(Energiepreise)'!$E$10:$BZ$23,4+$C165+'1. Anleitung'!$B$5-'(Energiepreise)'!$I$9,0)*AG$22/100)</f>
        <v>0</v>
      </c>
      <c r="AH166" s="674" t="n">
        <f aca="false">IF(VLOOKUP(AH$7,'(Energiepreise)'!$B$10:$C$23,2,0)&lt;&gt;"",VLOOKUP(AH$7,'(Energiepreise)'!$B$10:$C$23,2,0)*AH$22*(1+VLOOKUP(AH$7,'(Energiepreise)'!$E$10:$BZ$23,3,0))^$C166/100,VLOOKUP(AH$7,'(Energiepreise)'!$E$10:$BZ$23,4+$C165+'1. Anleitung'!$B$5-'(Energiepreise)'!$I$9,0)*AH$22/100)</f>
        <v>0</v>
      </c>
      <c r="AI166" s="674" t="n">
        <f aca="false">IF(VLOOKUP(AI$7,'(Energiepreise)'!$B$10:$C$23,2,0)&lt;&gt;"",VLOOKUP(AI$7,'(Energiepreise)'!$B$10:$C$23,2,0)*AI$22*(1+VLOOKUP(AI$7,'(Energiepreise)'!$E$10:$BZ$23,3,0))^$C166/100,VLOOKUP(AI$7,'(Energiepreise)'!$E$10:$BZ$23,4+$C165+'1. Anleitung'!$B$5-'(Energiepreise)'!$I$9,0)*AI$22/100)</f>
        <v>0</v>
      </c>
      <c r="AJ166" s="674" t="n">
        <f aca="false">IF(VLOOKUP(AJ$7,'(Energiepreise)'!$B$10:$C$23,2,0)&lt;&gt;"",VLOOKUP(AJ$7,'(Energiepreise)'!$B$10:$C$23,2,0)*AJ$22*(1+VLOOKUP(AJ$7,'(Energiepreise)'!$E$10:$BZ$23,3,0))^$C166/100,VLOOKUP(AJ$7,'(Energiepreise)'!$E$10:$BZ$23,4+$C165+'1. Anleitung'!$B$5-'(Energiepreise)'!$I$9,0)*AJ$22/100)</f>
        <v>0</v>
      </c>
      <c r="AK166" s="674" t="n">
        <f aca="false">IF(VLOOKUP(AK$7,'(Energiepreise)'!$B$10:$C$23,2,0)&lt;&gt;"",VLOOKUP(AK$7,'(Energiepreise)'!$B$10:$C$23,2,0)*AK$22*(1+VLOOKUP(AK$7,'(Energiepreise)'!$E$10:$BZ$23,3,0))^$C166/100,VLOOKUP(AK$7,'(Energiepreise)'!$E$10:$BZ$23,4+$C165+'1. Anleitung'!$B$5-'(Energiepreise)'!$I$9,0)*AK$22/100)</f>
        <v>0</v>
      </c>
      <c r="AL166" s="674" t="e">
        <f aca="false">IF(VLOOKUP(AL$7,'(Energiepreise)'!$B$10:$C$23,2,0)&lt;&gt;"",VLOOKUP(AL$7,'(Energiepreise)'!$B$10:$C$23,2,0)*AL$22*(1+VLOOKUP(AL$7,'(Energiepreise)'!$E$10:$BZ$23,3,0))^$C166/100,VLOOKUP(AL$7,'(Energiepreise)'!$E$10:$BZ$23,4+$C165+'1. Anleitung'!$B$5-'(Energiepreise)'!$I$9,0)*AL$22/100)</f>
        <v>#N/A</v>
      </c>
      <c r="AM166" s="674" t="e">
        <f aca="false">IF(VLOOKUP(AM$7,'(Energiepreise)'!$B$10:$C$23,2,0)&lt;&gt;"",VLOOKUP(AM$7,'(Energiepreise)'!$B$10:$C$23,2,0)*AM$22*(1+VLOOKUP(AM$7,'(Energiepreise)'!$E$10:$BZ$23,3,0))^$C166/100,VLOOKUP(AM$7,'(Energiepreise)'!$E$10:$BZ$23,4+$C165+'1. Anleitung'!$B$5-'(Energiepreise)'!$I$9,0)*AM$22/100)</f>
        <v>#N/A</v>
      </c>
      <c r="AN166" s="674" t="e">
        <f aca="false">IF(VLOOKUP(AN$7,'(Energiepreise)'!$B$10:$C$23,2,0)&lt;&gt;"",VLOOKUP(AN$7,'(Energiepreise)'!$B$10:$C$23,2,0)*AN$22*(1+VLOOKUP(AN$7,'(Energiepreise)'!$E$10:$BZ$23,3,0))^$C166/100,VLOOKUP(AN$7,'(Energiepreise)'!$E$10:$BZ$23,4+$C165+'1. Anleitung'!$B$5-'(Energiepreise)'!$I$9,0)*AN$22/100)</f>
        <v>#N/A</v>
      </c>
      <c r="ALP166" s="669"/>
      <c r="ALQ166" s="669"/>
      <c r="ALR166" s="669"/>
      <c r="ALS166" s="669"/>
    </row>
    <row r="167" s="569" customFormat="true" ht="17.25" hidden="false" customHeight="false" outlineLevel="0" collapsed="false">
      <c r="A167" s="660"/>
      <c r="B167" s="670"/>
      <c r="C167" s="671" t="n">
        <v>33</v>
      </c>
      <c r="D167" s="673"/>
      <c r="E167" s="667"/>
      <c r="F167" s="674" t="n">
        <f aca="false">IF(VLOOKUP(F$7,'(Energiepreise)'!$B$10:$C$23,2,0)&lt;&gt;"",VLOOKUP(F$7,'(Energiepreise)'!$B$10:$C$23,2,0)*F$22*(1+VLOOKUP(F$7,'(Energiepreise)'!$E$10:$BZ$23,3,0))^$C167/100,VLOOKUP(F$7,'(Energiepreise)'!$E$10:$BZ$23,4+$C166+'1. Anleitung'!$B$5-'(Energiepreise)'!$I$9,0)*F$22/100)</f>
        <v>0</v>
      </c>
      <c r="G167" s="674" t="n">
        <f aca="false">IF(VLOOKUP(G$7,'(Energiepreise)'!$B$10:$C$23,2,0)&lt;&gt;"",VLOOKUP(G$7,'(Energiepreise)'!$B$10:$C$23,2,0)*G$22*(1+VLOOKUP(G$7,'(Energiepreise)'!$E$10:$BZ$23,3,0))^$C167/100,VLOOKUP(G$7,'(Energiepreise)'!$E$10:$BZ$23,4+$C166+'1. Anleitung'!$B$5-'(Energiepreise)'!$I$9,0)*G$22/100)</f>
        <v>0</v>
      </c>
      <c r="H167" s="674" t="n">
        <f aca="false">IF(VLOOKUP(H$7,'(Energiepreise)'!$B$10:$C$23,2,0)&lt;&gt;"",VLOOKUP(H$7,'(Energiepreise)'!$B$10:$C$23,2,0)*H$22*(1+VLOOKUP(H$7,'(Energiepreise)'!$E$10:$BZ$23,3,0))^$C167/100,VLOOKUP(H$7,'(Energiepreise)'!$E$10:$BZ$23,4+$C166+'1. Anleitung'!$B$5-'(Energiepreise)'!$I$9,0)*H$22/100)</f>
        <v>0</v>
      </c>
      <c r="I167" s="674" t="n">
        <f aca="false">IF(VLOOKUP(I$7,'(Energiepreise)'!$B$10:$C$23,2,0)&lt;&gt;"",VLOOKUP(I$7,'(Energiepreise)'!$B$10:$C$23,2,0)*I$22*(1+VLOOKUP(I$7,'(Energiepreise)'!$E$10:$BZ$23,3,0))^$C167/100,VLOOKUP(I$7,'(Energiepreise)'!$E$10:$BZ$23,4+$C166+'1. Anleitung'!$B$5-'(Energiepreise)'!$I$9,0)*I$22/100)</f>
        <v>0</v>
      </c>
      <c r="J167" s="675"/>
      <c r="K167" s="676" t="n">
        <f aca="false">SUM(F167:I167)</f>
        <v>0</v>
      </c>
      <c r="L167" s="675"/>
      <c r="M167" s="675"/>
      <c r="N167" s="674" t="n">
        <f aca="false">IF(VLOOKUP(N$7,'(Energiepreise)'!$B$10:$C$23,2,0)&lt;&gt;"",VLOOKUP(N$7,'(Energiepreise)'!$B$10:$C$23,2,0)*N$22*(1+VLOOKUP(N$7,'(Energiepreise)'!$E$10:$BZ$23,3,0))^$C167/100,VLOOKUP(N$7,'(Energiepreise)'!$E$10:$BZ$23,4+$C166+'1. Anleitung'!$B$5-'(Energiepreise)'!$I$9,0)*N$22/100)</f>
        <v>0</v>
      </c>
      <c r="O167" s="674" t="n">
        <f aca="false">IF(VLOOKUP(O$7,'(Energiepreise)'!$B$10:$C$23,2,0)&lt;&gt;"",VLOOKUP(O$7,'(Energiepreise)'!$B$10:$C$23,2,0)*O$22*(1+VLOOKUP(O$7,'(Energiepreise)'!$E$10:$BZ$23,3,0))^$C167/100,VLOOKUP(O$7,'(Energiepreise)'!$E$10:$BZ$23,4+$C166+'1. Anleitung'!$B$5-'(Energiepreise)'!$I$9,0)*O$22/100)</f>
        <v>0</v>
      </c>
      <c r="P167" s="674" t="n">
        <f aca="false">IF(VLOOKUP(P$7,'(Energiepreise)'!$B$10:$C$23,2,0)&lt;&gt;"",VLOOKUP(P$7,'(Energiepreise)'!$B$10:$C$23,2,0)*P$22*(1+VLOOKUP(P$7,'(Energiepreise)'!$E$10:$BZ$23,3,0))^$C167/100,VLOOKUP(P$7,'(Energiepreise)'!$E$10:$BZ$23,4+$C166+'1. Anleitung'!$B$5-'(Energiepreise)'!$I$9,0)*P$22/100)</f>
        <v>0</v>
      </c>
      <c r="Q167" s="674" t="n">
        <f aca="false">IF(VLOOKUP(Q$7,'(Energiepreise)'!$B$10:$C$23,2,0)&lt;&gt;"",VLOOKUP(Q$7,'(Energiepreise)'!$B$10:$C$23,2,0)*Q$22*(1+VLOOKUP(Q$7,'(Energiepreise)'!$E$10:$BZ$23,3,0))^$C167/100,VLOOKUP(Q$7,'(Energiepreise)'!$E$10:$BZ$23,4+$C166+'1. Anleitung'!$B$5-'(Energiepreise)'!$I$9,0)*Q$22/100)</f>
        <v>0</v>
      </c>
      <c r="R167" s="675"/>
      <c r="S167" s="677" t="n">
        <f aca="false">SUM(N167:Q167)</f>
        <v>0</v>
      </c>
      <c r="T167" s="675"/>
      <c r="U167" s="674" t="n">
        <f aca="false">IF(VLOOKUP(U$7,'(Energiepreise)'!$B$10:$C$23,2,0)&lt;&gt;"",VLOOKUP(U$7,'(Energiepreise)'!$B$10:$C$23,2,0)*U$22*(1+VLOOKUP(U$7,'(Energiepreise)'!$E$10:$BZ$23,3,0))^$C167/100,VLOOKUP(U$7,'(Energiepreise)'!$E$10:$BZ$23,4+$C166+'1. Anleitung'!$B$5-'(Energiepreise)'!$I$9,0)*U$22/100)</f>
        <v>0</v>
      </c>
      <c r="V167" s="674" t="n">
        <f aca="false">IF(VLOOKUP(V$7,'(Energiepreise)'!$B$10:$C$23,2,0)&lt;&gt;"",VLOOKUP(V$7,'(Energiepreise)'!$B$10:$C$23,2,0)*V$22*(1+VLOOKUP(V$7,'(Energiepreise)'!$E$10:$BZ$23,3,0))^$C167/100,VLOOKUP(V$7,'(Energiepreise)'!$E$10:$BZ$23,4+$C166+'1. Anleitung'!$B$5-'(Energiepreise)'!$I$9,0)*V$22/100)</f>
        <v>0</v>
      </c>
      <c r="W167" s="674" t="n">
        <f aca="false">IF(VLOOKUP(W$7,'(Energiepreise)'!$B$10:$C$23,2,0)&lt;&gt;"",VLOOKUP(W$7,'(Energiepreise)'!$B$10:$C$23,2,0)*W$22*(1+VLOOKUP(W$7,'(Energiepreise)'!$E$10:$BZ$23,3,0))^$C167/100,VLOOKUP(W$7,'(Energiepreise)'!$E$10:$BZ$23,4+$C166+'1. Anleitung'!$B$5-'(Energiepreise)'!$I$9,0)*W$22/100)</f>
        <v>0</v>
      </c>
      <c r="X167" s="674" t="n">
        <f aca="false">IF(VLOOKUP(X$7,'(Energiepreise)'!$B$10:$C$23,2,0)&lt;&gt;"",VLOOKUP(X$7,'(Energiepreise)'!$B$10:$C$23,2,0)*X$22*(1+VLOOKUP(X$7,'(Energiepreise)'!$E$10:$BZ$23,3,0))^$C167/100,VLOOKUP(X$7,'(Energiepreise)'!$E$10:$BZ$23,4+$C166+'1. Anleitung'!$B$5-'(Energiepreise)'!$I$9,0)*X$22/100)</f>
        <v>0</v>
      </c>
      <c r="Y167" s="674" t="n">
        <f aca="false">IF(VLOOKUP(Y$7,'(Energiepreise)'!$B$10:$C$23,2,0)&lt;&gt;"",VLOOKUP(Y$7,'(Energiepreise)'!$B$10:$C$23,2,0)*Y$22*(1+VLOOKUP(Y$7,'(Energiepreise)'!$E$10:$BZ$23,3,0))^$C167/100,VLOOKUP(Y$7,'(Energiepreise)'!$E$10:$BZ$23,4+$C166+'1. Anleitung'!$B$5-'(Energiepreise)'!$I$9,0)*Y$22/100)</f>
        <v>0</v>
      </c>
      <c r="Z167" s="674" t="n">
        <f aca="false">IF(VLOOKUP(Z$7,'(Energiepreise)'!$B$10:$C$23,2,0)&lt;&gt;"",VLOOKUP(Z$7,'(Energiepreise)'!$B$10:$C$23,2,0)*Z$22*(1+VLOOKUP(Z$7,'(Energiepreise)'!$E$10:$BZ$23,3,0))^$C167/100,VLOOKUP(Z$7,'(Energiepreise)'!$E$10:$BZ$23,4+$C166+'1. Anleitung'!$B$5-'(Energiepreise)'!$I$9,0)*Z$22/100)</f>
        <v>0</v>
      </c>
      <c r="AA167" s="674" t="n">
        <f aca="false">IF(VLOOKUP(AA$7,'(Energiepreise)'!$B$10:$C$23,2,0)&lt;&gt;"",VLOOKUP(AA$7,'(Energiepreise)'!$B$10:$C$23,2,0)*AA$22*(1+VLOOKUP(AA$7,'(Energiepreise)'!$E$10:$BZ$23,3,0))^$C167/100,VLOOKUP(AA$7,'(Energiepreise)'!$E$10:$BZ$23,4+$C166+'1. Anleitung'!$B$5-'(Energiepreise)'!$I$9,0)*AA$22/100)</f>
        <v>0</v>
      </c>
      <c r="AB167" s="674" t="n">
        <f aca="false">IF(VLOOKUP(AB$7,'(Energiepreise)'!$B$10:$C$23,2,0)&lt;&gt;"",VLOOKUP(AB$7,'(Energiepreise)'!$B$10:$C$23,2,0)*AB$22*(1+VLOOKUP(AB$7,'(Energiepreise)'!$E$10:$BZ$23,3,0))^$C167/100,VLOOKUP(AB$7,'(Energiepreise)'!$E$10:$BZ$23,4+$C166+'1. Anleitung'!$B$5-'(Energiepreise)'!$I$9,0)*AB$22/100)</f>
        <v>0</v>
      </c>
      <c r="AC167" s="674" t="n">
        <f aca="false">IF(VLOOKUP(AC$7,'(Energiepreise)'!$B$10:$C$23,2,0)&lt;&gt;"",VLOOKUP(AC$7,'(Energiepreise)'!$B$10:$C$23,2,0)*AC$22*(1+VLOOKUP(AC$7,'(Energiepreise)'!$E$10:$BZ$23,3,0))^$C167/100,VLOOKUP(AC$7,'(Energiepreise)'!$E$10:$BZ$23,4+$C166+'1. Anleitung'!$B$5-'(Energiepreise)'!$I$9,0)*AC$22/100)</f>
        <v>0</v>
      </c>
      <c r="AD167" s="674" t="n">
        <f aca="false">IF(VLOOKUP(AD$7,'(Energiepreise)'!$B$10:$C$23,2,0)&lt;&gt;"",VLOOKUP(AD$7,'(Energiepreise)'!$B$10:$C$23,2,0)*AD$22*(1+VLOOKUP(AD$7,'(Energiepreise)'!$E$10:$BZ$23,3,0))^$C167/100,VLOOKUP(AD$7,'(Energiepreise)'!$E$10:$BZ$23,4+$C166+'1. Anleitung'!$B$5-'(Energiepreise)'!$I$9,0)*AD$22/100)</f>
        <v>0</v>
      </c>
      <c r="AE167" s="674" t="n">
        <f aca="false">IF(VLOOKUP(AE$7,'(Energiepreise)'!$B$10:$C$23,2,0)&lt;&gt;"",VLOOKUP(AE$7,'(Energiepreise)'!$B$10:$C$23,2,0)*AE$22*(1+VLOOKUP(AE$7,'(Energiepreise)'!$E$10:$BZ$23,3,0))^$C167/100,VLOOKUP(AE$7,'(Energiepreise)'!$E$10:$BZ$23,4+$C166+'1. Anleitung'!$B$5-'(Energiepreise)'!$I$9,0)*AE$22/100)</f>
        <v>0</v>
      </c>
      <c r="AF167" s="674" t="n">
        <f aca="false">IF(VLOOKUP(AF$7,'(Energiepreise)'!$B$10:$C$23,2,0)&lt;&gt;"",VLOOKUP(AF$7,'(Energiepreise)'!$B$10:$C$23,2,0)*AF$22*(1+VLOOKUP(AF$7,'(Energiepreise)'!$E$10:$BZ$23,3,0))^$C167/100,VLOOKUP(AF$7,'(Energiepreise)'!$E$10:$BZ$23,4+$C166+'1. Anleitung'!$B$5-'(Energiepreise)'!$I$9,0)*AF$22/100)</f>
        <v>0</v>
      </c>
      <c r="AG167" s="674" t="n">
        <f aca="false">IF(VLOOKUP(AG$7,'(Energiepreise)'!$B$10:$C$23,2,0)&lt;&gt;"",VLOOKUP(AG$7,'(Energiepreise)'!$B$10:$C$23,2,0)*AG$22*(1+VLOOKUP(AG$7,'(Energiepreise)'!$E$10:$BZ$23,3,0))^$C167/100,VLOOKUP(AG$7,'(Energiepreise)'!$E$10:$BZ$23,4+$C166+'1. Anleitung'!$B$5-'(Energiepreise)'!$I$9,0)*AG$22/100)</f>
        <v>0</v>
      </c>
      <c r="AH167" s="674" t="n">
        <f aca="false">IF(VLOOKUP(AH$7,'(Energiepreise)'!$B$10:$C$23,2,0)&lt;&gt;"",VLOOKUP(AH$7,'(Energiepreise)'!$B$10:$C$23,2,0)*AH$22*(1+VLOOKUP(AH$7,'(Energiepreise)'!$E$10:$BZ$23,3,0))^$C167/100,VLOOKUP(AH$7,'(Energiepreise)'!$E$10:$BZ$23,4+$C166+'1. Anleitung'!$B$5-'(Energiepreise)'!$I$9,0)*AH$22/100)</f>
        <v>0</v>
      </c>
      <c r="AI167" s="674" t="n">
        <f aca="false">IF(VLOOKUP(AI$7,'(Energiepreise)'!$B$10:$C$23,2,0)&lt;&gt;"",VLOOKUP(AI$7,'(Energiepreise)'!$B$10:$C$23,2,0)*AI$22*(1+VLOOKUP(AI$7,'(Energiepreise)'!$E$10:$BZ$23,3,0))^$C167/100,VLOOKUP(AI$7,'(Energiepreise)'!$E$10:$BZ$23,4+$C166+'1. Anleitung'!$B$5-'(Energiepreise)'!$I$9,0)*AI$22/100)</f>
        <v>0</v>
      </c>
      <c r="AJ167" s="674" t="n">
        <f aca="false">IF(VLOOKUP(AJ$7,'(Energiepreise)'!$B$10:$C$23,2,0)&lt;&gt;"",VLOOKUP(AJ$7,'(Energiepreise)'!$B$10:$C$23,2,0)*AJ$22*(1+VLOOKUP(AJ$7,'(Energiepreise)'!$E$10:$BZ$23,3,0))^$C167/100,VLOOKUP(AJ$7,'(Energiepreise)'!$E$10:$BZ$23,4+$C166+'1. Anleitung'!$B$5-'(Energiepreise)'!$I$9,0)*AJ$22/100)</f>
        <v>0</v>
      </c>
      <c r="AK167" s="674" t="n">
        <f aca="false">IF(VLOOKUP(AK$7,'(Energiepreise)'!$B$10:$C$23,2,0)&lt;&gt;"",VLOOKUP(AK$7,'(Energiepreise)'!$B$10:$C$23,2,0)*AK$22*(1+VLOOKUP(AK$7,'(Energiepreise)'!$E$10:$BZ$23,3,0))^$C167/100,VLOOKUP(AK$7,'(Energiepreise)'!$E$10:$BZ$23,4+$C166+'1. Anleitung'!$B$5-'(Energiepreise)'!$I$9,0)*AK$22/100)</f>
        <v>0</v>
      </c>
      <c r="AL167" s="674" t="e">
        <f aca="false">IF(VLOOKUP(AL$7,'(Energiepreise)'!$B$10:$C$23,2,0)&lt;&gt;"",VLOOKUP(AL$7,'(Energiepreise)'!$B$10:$C$23,2,0)*AL$22*(1+VLOOKUP(AL$7,'(Energiepreise)'!$E$10:$BZ$23,3,0))^$C167/100,VLOOKUP(AL$7,'(Energiepreise)'!$E$10:$BZ$23,4+$C166+'1. Anleitung'!$B$5-'(Energiepreise)'!$I$9,0)*AL$22/100)</f>
        <v>#N/A</v>
      </c>
      <c r="AM167" s="674" t="e">
        <f aca="false">IF(VLOOKUP(AM$7,'(Energiepreise)'!$B$10:$C$23,2,0)&lt;&gt;"",VLOOKUP(AM$7,'(Energiepreise)'!$B$10:$C$23,2,0)*AM$22*(1+VLOOKUP(AM$7,'(Energiepreise)'!$E$10:$BZ$23,3,0))^$C167/100,VLOOKUP(AM$7,'(Energiepreise)'!$E$10:$BZ$23,4+$C166+'1. Anleitung'!$B$5-'(Energiepreise)'!$I$9,0)*AM$22/100)</f>
        <v>#N/A</v>
      </c>
      <c r="AN167" s="674" t="e">
        <f aca="false">IF(VLOOKUP(AN$7,'(Energiepreise)'!$B$10:$C$23,2,0)&lt;&gt;"",VLOOKUP(AN$7,'(Energiepreise)'!$B$10:$C$23,2,0)*AN$22*(1+VLOOKUP(AN$7,'(Energiepreise)'!$E$10:$BZ$23,3,0))^$C167/100,VLOOKUP(AN$7,'(Energiepreise)'!$E$10:$BZ$23,4+$C166+'1. Anleitung'!$B$5-'(Energiepreise)'!$I$9,0)*AN$22/100)</f>
        <v>#N/A</v>
      </c>
      <c r="ALP167" s="669"/>
      <c r="ALQ167" s="669"/>
      <c r="ALR167" s="669"/>
      <c r="ALS167" s="669"/>
    </row>
    <row r="168" s="569" customFormat="true" ht="17.25" hidden="false" customHeight="false" outlineLevel="0" collapsed="false">
      <c r="A168" s="660"/>
      <c r="B168" s="670"/>
      <c r="C168" s="671" t="n">
        <v>34</v>
      </c>
      <c r="D168" s="673"/>
      <c r="E168" s="667"/>
      <c r="F168" s="674" t="n">
        <f aca="false">IF(VLOOKUP(F$7,'(Energiepreise)'!$B$10:$C$23,2,0)&lt;&gt;"",VLOOKUP(F$7,'(Energiepreise)'!$B$10:$C$23,2,0)*F$22*(1+VLOOKUP(F$7,'(Energiepreise)'!$E$10:$BZ$23,3,0))^$C168/100,VLOOKUP(F$7,'(Energiepreise)'!$E$10:$BZ$23,4+$C167+'1. Anleitung'!$B$5-'(Energiepreise)'!$I$9,0)*F$22/100)</f>
        <v>0</v>
      </c>
      <c r="G168" s="674" t="n">
        <f aca="false">IF(VLOOKUP(G$7,'(Energiepreise)'!$B$10:$C$23,2,0)&lt;&gt;"",VLOOKUP(G$7,'(Energiepreise)'!$B$10:$C$23,2,0)*G$22*(1+VLOOKUP(G$7,'(Energiepreise)'!$E$10:$BZ$23,3,0))^$C168/100,VLOOKUP(G$7,'(Energiepreise)'!$E$10:$BZ$23,4+$C167+'1. Anleitung'!$B$5-'(Energiepreise)'!$I$9,0)*G$22/100)</f>
        <v>0</v>
      </c>
      <c r="H168" s="674" t="n">
        <f aca="false">IF(VLOOKUP(H$7,'(Energiepreise)'!$B$10:$C$23,2,0)&lt;&gt;"",VLOOKUP(H$7,'(Energiepreise)'!$B$10:$C$23,2,0)*H$22*(1+VLOOKUP(H$7,'(Energiepreise)'!$E$10:$BZ$23,3,0))^$C168/100,VLOOKUP(H$7,'(Energiepreise)'!$E$10:$BZ$23,4+$C167+'1. Anleitung'!$B$5-'(Energiepreise)'!$I$9,0)*H$22/100)</f>
        <v>0</v>
      </c>
      <c r="I168" s="674" t="n">
        <f aca="false">IF(VLOOKUP(I$7,'(Energiepreise)'!$B$10:$C$23,2,0)&lt;&gt;"",VLOOKUP(I$7,'(Energiepreise)'!$B$10:$C$23,2,0)*I$22*(1+VLOOKUP(I$7,'(Energiepreise)'!$E$10:$BZ$23,3,0))^$C168/100,VLOOKUP(I$7,'(Energiepreise)'!$E$10:$BZ$23,4+$C167+'1. Anleitung'!$B$5-'(Energiepreise)'!$I$9,0)*I$22/100)</f>
        <v>0</v>
      </c>
      <c r="J168" s="675"/>
      <c r="K168" s="676" t="n">
        <f aca="false">SUM(F168:I168)</f>
        <v>0</v>
      </c>
      <c r="L168" s="675"/>
      <c r="M168" s="675"/>
      <c r="N168" s="674" t="n">
        <f aca="false">IF(VLOOKUP(N$7,'(Energiepreise)'!$B$10:$C$23,2,0)&lt;&gt;"",VLOOKUP(N$7,'(Energiepreise)'!$B$10:$C$23,2,0)*N$22*(1+VLOOKUP(N$7,'(Energiepreise)'!$E$10:$BZ$23,3,0))^$C168/100,VLOOKUP(N$7,'(Energiepreise)'!$E$10:$BZ$23,4+$C167+'1. Anleitung'!$B$5-'(Energiepreise)'!$I$9,0)*N$22/100)</f>
        <v>0</v>
      </c>
      <c r="O168" s="674" t="n">
        <f aca="false">IF(VLOOKUP(O$7,'(Energiepreise)'!$B$10:$C$23,2,0)&lt;&gt;"",VLOOKUP(O$7,'(Energiepreise)'!$B$10:$C$23,2,0)*O$22*(1+VLOOKUP(O$7,'(Energiepreise)'!$E$10:$BZ$23,3,0))^$C168/100,VLOOKUP(O$7,'(Energiepreise)'!$E$10:$BZ$23,4+$C167+'1. Anleitung'!$B$5-'(Energiepreise)'!$I$9,0)*O$22/100)</f>
        <v>0</v>
      </c>
      <c r="P168" s="674" t="n">
        <f aca="false">IF(VLOOKUP(P$7,'(Energiepreise)'!$B$10:$C$23,2,0)&lt;&gt;"",VLOOKUP(P$7,'(Energiepreise)'!$B$10:$C$23,2,0)*P$22*(1+VLOOKUP(P$7,'(Energiepreise)'!$E$10:$BZ$23,3,0))^$C168/100,VLOOKUP(P$7,'(Energiepreise)'!$E$10:$BZ$23,4+$C167+'1. Anleitung'!$B$5-'(Energiepreise)'!$I$9,0)*P$22/100)</f>
        <v>0</v>
      </c>
      <c r="Q168" s="674" t="n">
        <f aca="false">IF(VLOOKUP(Q$7,'(Energiepreise)'!$B$10:$C$23,2,0)&lt;&gt;"",VLOOKUP(Q$7,'(Energiepreise)'!$B$10:$C$23,2,0)*Q$22*(1+VLOOKUP(Q$7,'(Energiepreise)'!$E$10:$BZ$23,3,0))^$C168/100,VLOOKUP(Q$7,'(Energiepreise)'!$E$10:$BZ$23,4+$C167+'1. Anleitung'!$B$5-'(Energiepreise)'!$I$9,0)*Q$22/100)</f>
        <v>0</v>
      </c>
      <c r="R168" s="675"/>
      <c r="S168" s="677" t="n">
        <f aca="false">SUM(N168:Q168)</f>
        <v>0</v>
      </c>
      <c r="T168" s="675"/>
      <c r="U168" s="674" t="n">
        <f aca="false">IF(VLOOKUP(U$7,'(Energiepreise)'!$B$10:$C$23,2,0)&lt;&gt;"",VLOOKUP(U$7,'(Energiepreise)'!$B$10:$C$23,2,0)*U$22*(1+VLOOKUP(U$7,'(Energiepreise)'!$E$10:$BZ$23,3,0))^$C168/100,VLOOKUP(U$7,'(Energiepreise)'!$E$10:$BZ$23,4+$C167+'1. Anleitung'!$B$5-'(Energiepreise)'!$I$9,0)*U$22/100)</f>
        <v>0</v>
      </c>
      <c r="V168" s="674" t="n">
        <f aca="false">IF(VLOOKUP(V$7,'(Energiepreise)'!$B$10:$C$23,2,0)&lt;&gt;"",VLOOKUP(V$7,'(Energiepreise)'!$B$10:$C$23,2,0)*V$22*(1+VLOOKUP(V$7,'(Energiepreise)'!$E$10:$BZ$23,3,0))^$C168/100,VLOOKUP(V$7,'(Energiepreise)'!$E$10:$BZ$23,4+$C167+'1. Anleitung'!$B$5-'(Energiepreise)'!$I$9,0)*V$22/100)</f>
        <v>0</v>
      </c>
      <c r="W168" s="674" t="n">
        <f aca="false">IF(VLOOKUP(W$7,'(Energiepreise)'!$B$10:$C$23,2,0)&lt;&gt;"",VLOOKUP(W$7,'(Energiepreise)'!$B$10:$C$23,2,0)*W$22*(1+VLOOKUP(W$7,'(Energiepreise)'!$E$10:$BZ$23,3,0))^$C168/100,VLOOKUP(W$7,'(Energiepreise)'!$E$10:$BZ$23,4+$C167+'1. Anleitung'!$B$5-'(Energiepreise)'!$I$9,0)*W$22/100)</f>
        <v>0</v>
      </c>
      <c r="X168" s="674" t="n">
        <f aca="false">IF(VLOOKUP(X$7,'(Energiepreise)'!$B$10:$C$23,2,0)&lt;&gt;"",VLOOKUP(X$7,'(Energiepreise)'!$B$10:$C$23,2,0)*X$22*(1+VLOOKUP(X$7,'(Energiepreise)'!$E$10:$BZ$23,3,0))^$C168/100,VLOOKUP(X$7,'(Energiepreise)'!$E$10:$BZ$23,4+$C167+'1. Anleitung'!$B$5-'(Energiepreise)'!$I$9,0)*X$22/100)</f>
        <v>0</v>
      </c>
      <c r="Y168" s="674" t="n">
        <f aca="false">IF(VLOOKUP(Y$7,'(Energiepreise)'!$B$10:$C$23,2,0)&lt;&gt;"",VLOOKUP(Y$7,'(Energiepreise)'!$B$10:$C$23,2,0)*Y$22*(1+VLOOKUP(Y$7,'(Energiepreise)'!$E$10:$BZ$23,3,0))^$C168/100,VLOOKUP(Y$7,'(Energiepreise)'!$E$10:$BZ$23,4+$C167+'1. Anleitung'!$B$5-'(Energiepreise)'!$I$9,0)*Y$22/100)</f>
        <v>0</v>
      </c>
      <c r="Z168" s="674" t="n">
        <f aca="false">IF(VLOOKUP(Z$7,'(Energiepreise)'!$B$10:$C$23,2,0)&lt;&gt;"",VLOOKUP(Z$7,'(Energiepreise)'!$B$10:$C$23,2,0)*Z$22*(1+VLOOKUP(Z$7,'(Energiepreise)'!$E$10:$BZ$23,3,0))^$C168/100,VLOOKUP(Z$7,'(Energiepreise)'!$E$10:$BZ$23,4+$C167+'1. Anleitung'!$B$5-'(Energiepreise)'!$I$9,0)*Z$22/100)</f>
        <v>0</v>
      </c>
      <c r="AA168" s="674" t="n">
        <f aca="false">IF(VLOOKUP(AA$7,'(Energiepreise)'!$B$10:$C$23,2,0)&lt;&gt;"",VLOOKUP(AA$7,'(Energiepreise)'!$B$10:$C$23,2,0)*AA$22*(1+VLOOKUP(AA$7,'(Energiepreise)'!$E$10:$BZ$23,3,0))^$C168/100,VLOOKUP(AA$7,'(Energiepreise)'!$E$10:$BZ$23,4+$C167+'1. Anleitung'!$B$5-'(Energiepreise)'!$I$9,0)*AA$22/100)</f>
        <v>0</v>
      </c>
      <c r="AB168" s="674" t="n">
        <f aca="false">IF(VLOOKUP(AB$7,'(Energiepreise)'!$B$10:$C$23,2,0)&lt;&gt;"",VLOOKUP(AB$7,'(Energiepreise)'!$B$10:$C$23,2,0)*AB$22*(1+VLOOKUP(AB$7,'(Energiepreise)'!$E$10:$BZ$23,3,0))^$C168/100,VLOOKUP(AB$7,'(Energiepreise)'!$E$10:$BZ$23,4+$C167+'1. Anleitung'!$B$5-'(Energiepreise)'!$I$9,0)*AB$22/100)</f>
        <v>0</v>
      </c>
      <c r="AC168" s="674" t="n">
        <f aca="false">IF(VLOOKUP(AC$7,'(Energiepreise)'!$B$10:$C$23,2,0)&lt;&gt;"",VLOOKUP(AC$7,'(Energiepreise)'!$B$10:$C$23,2,0)*AC$22*(1+VLOOKUP(AC$7,'(Energiepreise)'!$E$10:$BZ$23,3,0))^$C168/100,VLOOKUP(AC$7,'(Energiepreise)'!$E$10:$BZ$23,4+$C167+'1. Anleitung'!$B$5-'(Energiepreise)'!$I$9,0)*AC$22/100)</f>
        <v>0</v>
      </c>
      <c r="AD168" s="674" t="n">
        <f aca="false">IF(VLOOKUP(AD$7,'(Energiepreise)'!$B$10:$C$23,2,0)&lt;&gt;"",VLOOKUP(AD$7,'(Energiepreise)'!$B$10:$C$23,2,0)*AD$22*(1+VLOOKUP(AD$7,'(Energiepreise)'!$E$10:$BZ$23,3,0))^$C168/100,VLOOKUP(AD$7,'(Energiepreise)'!$E$10:$BZ$23,4+$C167+'1. Anleitung'!$B$5-'(Energiepreise)'!$I$9,0)*AD$22/100)</f>
        <v>0</v>
      </c>
      <c r="AE168" s="674" t="n">
        <f aca="false">IF(VLOOKUP(AE$7,'(Energiepreise)'!$B$10:$C$23,2,0)&lt;&gt;"",VLOOKUP(AE$7,'(Energiepreise)'!$B$10:$C$23,2,0)*AE$22*(1+VLOOKUP(AE$7,'(Energiepreise)'!$E$10:$BZ$23,3,0))^$C168/100,VLOOKUP(AE$7,'(Energiepreise)'!$E$10:$BZ$23,4+$C167+'1. Anleitung'!$B$5-'(Energiepreise)'!$I$9,0)*AE$22/100)</f>
        <v>0</v>
      </c>
      <c r="AF168" s="674" t="n">
        <f aca="false">IF(VLOOKUP(AF$7,'(Energiepreise)'!$B$10:$C$23,2,0)&lt;&gt;"",VLOOKUP(AF$7,'(Energiepreise)'!$B$10:$C$23,2,0)*AF$22*(1+VLOOKUP(AF$7,'(Energiepreise)'!$E$10:$BZ$23,3,0))^$C168/100,VLOOKUP(AF$7,'(Energiepreise)'!$E$10:$BZ$23,4+$C167+'1. Anleitung'!$B$5-'(Energiepreise)'!$I$9,0)*AF$22/100)</f>
        <v>0</v>
      </c>
      <c r="AG168" s="674" t="n">
        <f aca="false">IF(VLOOKUP(AG$7,'(Energiepreise)'!$B$10:$C$23,2,0)&lt;&gt;"",VLOOKUP(AG$7,'(Energiepreise)'!$B$10:$C$23,2,0)*AG$22*(1+VLOOKUP(AG$7,'(Energiepreise)'!$E$10:$BZ$23,3,0))^$C168/100,VLOOKUP(AG$7,'(Energiepreise)'!$E$10:$BZ$23,4+$C167+'1. Anleitung'!$B$5-'(Energiepreise)'!$I$9,0)*AG$22/100)</f>
        <v>0</v>
      </c>
      <c r="AH168" s="674" t="n">
        <f aca="false">IF(VLOOKUP(AH$7,'(Energiepreise)'!$B$10:$C$23,2,0)&lt;&gt;"",VLOOKUP(AH$7,'(Energiepreise)'!$B$10:$C$23,2,0)*AH$22*(1+VLOOKUP(AH$7,'(Energiepreise)'!$E$10:$BZ$23,3,0))^$C168/100,VLOOKUP(AH$7,'(Energiepreise)'!$E$10:$BZ$23,4+$C167+'1. Anleitung'!$B$5-'(Energiepreise)'!$I$9,0)*AH$22/100)</f>
        <v>0</v>
      </c>
      <c r="AI168" s="674" t="n">
        <f aca="false">IF(VLOOKUP(AI$7,'(Energiepreise)'!$B$10:$C$23,2,0)&lt;&gt;"",VLOOKUP(AI$7,'(Energiepreise)'!$B$10:$C$23,2,0)*AI$22*(1+VLOOKUP(AI$7,'(Energiepreise)'!$E$10:$BZ$23,3,0))^$C168/100,VLOOKUP(AI$7,'(Energiepreise)'!$E$10:$BZ$23,4+$C167+'1. Anleitung'!$B$5-'(Energiepreise)'!$I$9,0)*AI$22/100)</f>
        <v>0</v>
      </c>
      <c r="AJ168" s="674" t="n">
        <f aca="false">IF(VLOOKUP(AJ$7,'(Energiepreise)'!$B$10:$C$23,2,0)&lt;&gt;"",VLOOKUP(AJ$7,'(Energiepreise)'!$B$10:$C$23,2,0)*AJ$22*(1+VLOOKUP(AJ$7,'(Energiepreise)'!$E$10:$BZ$23,3,0))^$C168/100,VLOOKUP(AJ$7,'(Energiepreise)'!$E$10:$BZ$23,4+$C167+'1. Anleitung'!$B$5-'(Energiepreise)'!$I$9,0)*AJ$22/100)</f>
        <v>0</v>
      </c>
      <c r="AK168" s="674" t="n">
        <f aca="false">IF(VLOOKUP(AK$7,'(Energiepreise)'!$B$10:$C$23,2,0)&lt;&gt;"",VLOOKUP(AK$7,'(Energiepreise)'!$B$10:$C$23,2,0)*AK$22*(1+VLOOKUP(AK$7,'(Energiepreise)'!$E$10:$BZ$23,3,0))^$C168/100,VLOOKUP(AK$7,'(Energiepreise)'!$E$10:$BZ$23,4+$C167+'1. Anleitung'!$B$5-'(Energiepreise)'!$I$9,0)*AK$22/100)</f>
        <v>0</v>
      </c>
      <c r="AL168" s="674" t="e">
        <f aca="false">IF(VLOOKUP(AL$7,'(Energiepreise)'!$B$10:$C$23,2,0)&lt;&gt;"",VLOOKUP(AL$7,'(Energiepreise)'!$B$10:$C$23,2,0)*AL$22*(1+VLOOKUP(AL$7,'(Energiepreise)'!$E$10:$BZ$23,3,0))^$C168/100,VLOOKUP(AL$7,'(Energiepreise)'!$E$10:$BZ$23,4+$C167+'1. Anleitung'!$B$5-'(Energiepreise)'!$I$9,0)*AL$22/100)</f>
        <v>#N/A</v>
      </c>
      <c r="AM168" s="674" t="e">
        <f aca="false">IF(VLOOKUP(AM$7,'(Energiepreise)'!$B$10:$C$23,2,0)&lt;&gt;"",VLOOKUP(AM$7,'(Energiepreise)'!$B$10:$C$23,2,0)*AM$22*(1+VLOOKUP(AM$7,'(Energiepreise)'!$E$10:$BZ$23,3,0))^$C168/100,VLOOKUP(AM$7,'(Energiepreise)'!$E$10:$BZ$23,4+$C167+'1. Anleitung'!$B$5-'(Energiepreise)'!$I$9,0)*AM$22/100)</f>
        <v>#N/A</v>
      </c>
      <c r="AN168" s="674" t="e">
        <f aca="false">IF(VLOOKUP(AN$7,'(Energiepreise)'!$B$10:$C$23,2,0)&lt;&gt;"",VLOOKUP(AN$7,'(Energiepreise)'!$B$10:$C$23,2,0)*AN$22*(1+VLOOKUP(AN$7,'(Energiepreise)'!$E$10:$BZ$23,3,0))^$C168/100,VLOOKUP(AN$7,'(Energiepreise)'!$E$10:$BZ$23,4+$C167+'1. Anleitung'!$B$5-'(Energiepreise)'!$I$9,0)*AN$22/100)</f>
        <v>#N/A</v>
      </c>
      <c r="ALP168" s="669"/>
      <c r="ALQ168" s="669"/>
      <c r="ALR168" s="669"/>
      <c r="ALS168" s="669"/>
    </row>
    <row r="169" s="569" customFormat="true" ht="17.25" hidden="false" customHeight="false" outlineLevel="0" collapsed="false">
      <c r="A169" s="660"/>
      <c r="B169" s="670"/>
      <c r="C169" s="671" t="n">
        <v>35</v>
      </c>
      <c r="D169" s="673"/>
      <c r="E169" s="667"/>
      <c r="F169" s="674" t="n">
        <f aca="false">IF(VLOOKUP(F$7,'(Energiepreise)'!$B$10:$C$23,2,0)&lt;&gt;"",VLOOKUP(F$7,'(Energiepreise)'!$B$10:$C$23,2,0)*F$22*(1+VLOOKUP(F$7,'(Energiepreise)'!$E$10:$BZ$23,3,0))^$C169/100,VLOOKUP(F$7,'(Energiepreise)'!$E$10:$BZ$23,4+$C168+'1. Anleitung'!$B$5-'(Energiepreise)'!$I$9,0)*F$22/100)</f>
        <v>0</v>
      </c>
      <c r="G169" s="674" t="n">
        <f aca="false">IF(VLOOKUP(G$7,'(Energiepreise)'!$B$10:$C$23,2,0)&lt;&gt;"",VLOOKUP(G$7,'(Energiepreise)'!$B$10:$C$23,2,0)*G$22*(1+VLOOKUP(G$7,'(Energiepreise)'!$E$10:$BZ$23,3,0))^$C169/100,VLOOKUP(G$7,'(Energiepreise)'!$E$10:$BZ$23,4+$C168+'1. Anleitung'!$B$5-'(Energiepreise)'!$I$9,0)*G$22/100)</f>
        <v>0</v>
      </c>
      <c r="H169" s="674" t="n">
        <f aca="false">IF(VLOOKUP(H$7,'(Energiepreise)'!$B$10:$C$23,2,0)&lt;&gt;"",VLOOKUP(H$7,'(Energiepreise)'!$B$10:$C$23,2,0)*H$22*(1+VLOOKUP(H$7,'(Energiepreise)'!$E$10:$BZ$23,3,0))^$C169/100,VLOOKUP(H$7,'(Energiepreise)'!$E$10:$BZ$23,4+$C168+'1. Anleitung'!$B$5-'(Energiepreise)'!$I$9,0)*H$22/100)</f>
        <v>0</v>
      </c>
      <c r="I169" s="674" t="n">
        <f aca="false">IF(VLOOKUP(I$7,'(Energiepreise)'!$B$10:$C$23,2,0)&lt;&gt;"",VLOOKUP(I$7,'(Energiepreise)'!$B$10:$C$23,2,0)*I$22*(1+VLOOKUP(I$7,'(Energiepreise)'!$E$10:$BZ$23,3,0))^$C169/100,VLOOKUP(I$7,'(Energiepreise)'!$E$10:$BZ$23,4+$C168+'1. Anleitung'!$B$5-'(Energiepreise)'!$I$9,0)*I$22/100)</f>
        <v>0</v>
      </c>
      <c r="J169" s="675"/>
      <c r="K169" s="676" t="n">
        <f aca="false">SUM(F169:I169)</f>
        <v>0</v>
      </c>
      <c r="L169" s="675"/>
      <c r="M169" s="675"/>
      <c r="N169" s="674" t="n">
        <f aca="false">IF(VLOOKUP(N$7,'(Energiepreise)'!$B$10:$C$23,2,0)&lt;&gt;"",VLOOKUP(N$7,'(Energiepreise)'!$B$10:$C$23,2,0)*N$22*(1+VLOOKUP(N$7,'(Energiepreise)'!$E$10:$BZ$23,3,0))^$C169/100,VLOOKUP(N$7,'(Energiepreise)'!$E$10:$BZ$23,4+$C168+'1. Anleitung'!$B$5-'(Energiepreise)'!$I$9,0)*N$22/100)</f>
        <v>0</v>
      </c>
      <c r="O169" s="674" t="n">
        <f aca="false">IF(VLOOKUP(O$7,'(Energiepreise)'!$B$10:$C$23,2,0)&lt;&gt;"",VLOOKUP(O$7,'(Energiepreise)'!$B$10:$C$23,2,0)*O$22*(1+VLOOKUP(O$7,'(Energiepreise)'!$E$10:$BZ$23,3,0))^$C169/100,VLOOKUP(O$7,'(Energiepreise)'!$E$10:$BZ$23,4+$C168+'1. Anleitung'!$B$5-'(Energiepreise)'!$I$9,0)*O$22/100)</f>
        <v>0</v>
      </c>
      <c r="P169" s="674" t="n">
        <f aca="false">IF(VLOOKUP(P$7,'(Energiepreise)'!$B$10:$C$23,2,0)&lt;&gt;"",VLOOKUP(P$7,'(Energiepreise)'!$B$10:$C$23,2,0)*P$22*(1+VLOOKUP(P$7,'(Energiepreise)'!$E$10:$BZ$23,3,0))^$C169/100,VLOOKUP(P$7,'(Energiepreise)'!$E$10:$BZ$23,4+$C168+'1. Anleitung'!$B$5-'(Energiepreise)'!$I$9,0)*P$22/100)</f>
        <v>0</v>
      </c>
      <c r="Q169" s="674" t="n">
        <f aca="false">IF(VLOOKUP(Q$7,'(Energiepreise)'!$B$10:$C$23,2,0)&lt;&gt;"",VLOOKUP(Q$7,'(Energiepreise)'!$B$10:$C$23,2,0)*Q$22*(1+VLOOKUP(Q$7,'(Energiepreise)'!$E$10:$BZ$23,3,0))^$C169/100,VLOOKUP(Q$7,'(Energiepreise)'!$E$10:$BZ$23,4+$C168+'1. Anleitung'!$B$5-'(Energiepreise)'!$I$9,0)*Q$22/100)</f>
        <v>0</v>
      </c>
      <c r="R169" s="675"/>
      <c r="S169" s="677" t="n">
        <f aca="false">SUM(N169:Q169)</f>
        <v>0</v>
      </c>
      <c r="T169" s="675"/>
      <c r="U169" s="674" t="n">
        <f aca="false">IF(VLOOKUP(U$7,'(Energiepreise)'!$B$10:$C$23,2,0)&lt;&gt;"",VLOOKUP(U$7,'(Energiepreise)'!$B$10:$C$23,2,0)*U$22*(1+VLOOKUP(U$7,'(Energiepreise)'!$E$10:$BZ$23,3,0))^$C169/100,VLOOKUP(U$7,'(Energiepreise)'!$E$10:$BZ$23,4+$C168+'1. Anleitung'!$B$5-'(Energiepreise)'!$I$9,0)*U$22/100)</f>
        <v>0</v>
      </c>
      <c r="V169" s="674" t="n">
        <f aca="false">IF(VLOOKUP(V$7,'(Energiepreise)'!$B$10:$C$23,2,0)&lt;&gt;"",VLOOKUP(V$7,'(Energiepreise)'!$B$10:$C$23,2,0)*V$22*(1+VLOOKUP(V$7,'(Energiepreise)'!$E$10:$BZ$23,3,0))^$C169/100,VLOOKUP(V$7,'(Energiepreise)'!$E$10:$BZ$23,4+$C168+'1. Anleitung'!$B$5-'(Energiepreise)'!$I$9,0)*V$22/100)</f>
        <v>0</v>
      </c>
      <c r="W169" s="674" t="n">
        <f aca="false">IF(VLOOKUP(W$7,'(Energiepreise)'!$B$10:$C$23,2,0)&lt;&gt;"",VLOOKUP(W$7,'(Energiepreise)'!$B$10:$C$23,2,0)*W$22*(1+VLOOKUP(W$7,'(Energiepreise)'!$E$10:$BZ$23,3,0))^$C169/100,VLOOKUP(W$7,'(Energiepreise)'!$E$10:$BZ$23,4+$C168+'1. Anleitung'!$B$5-'(Energiepreise)'!$I$9,0)*W$22/100)</f>
        <v>0</v>
      </c>
      <c r="X169" s="674" t="n">
        <f aca="false">IF(VLOOKUP(X$7,'(Energiepreise)'!$B$10:$C$23,2,0)&lt;&gt;"",VLOOKUP(X$7,'(Energiepreise)'!$B$10:$C$23,2,0)*X$22*(1+VLOOKUP(X$7,'(Energiepreise)'!$E$10:$BZ$23,3,0))^$C169/100,VLOOKUP(X$7,'(Energiepreise)'!$E$10:$BZ$23,4+$C168+'1. Anleitung'!$B$5-'(Energiepreise)'!$I$9,0)*X$22/100)</f>
        <v>0</v>
      </c>
      <c r="Y169" s="674" t="n">
        <f aca="false">IF(VLOOKUP(Y$7,'(Energiepreise)'!$B$10:$C$23,2,0)&lt;&gt;"",VLOOKUP(Y$7,'(Energiepreise)'!$B$10:$C$23,2,0)*Y$22*(1+VLOOKUP(Y$7,'(Energiepreise)'!$E$10:$BZ$23,3,0))^$C169/100,VLOOKUP(Y$7,'(Energiepreise)'!$E$10:$BZ$23,4+$C168+'1. Anleitung'!$B$5-'(Energiepreise)'!$I$9,0)*Y$22/100)</f>
        <v>0</v>
      </c>
      <c r="Z169" s="674" t="n">
        <f aca="false">IF(VLOOKUP(Z$7,'(Energiepreise)'!$B$10:$C$23,2,0)&lt;&gt;"",VLOOKUP(Z$7,'(Energiepreise)'!$B$10:$C$23,2,0)*Z$22*(1+VLOOKUP(Z$7,'(Energiepreise)'!$E$10:$BZ$23,3,0))^$C169/100,VLOOKUP(Z$7,'(Energiepreise)'!$E$10:$BZ$23,4+$C168+'1. Anleitung'!$B$5-'(Energiepreise)'!$I$9,0)*Z$22/100)</f>
        <v>0</v>
      </c>
      <c r="AA169" s="674" t="n">
        <f aca="false">IF(VLOOKUP(AA$7,'(Energiepreise)'!$B$10:$C$23,2,0)&lt;&gt;"",VLOOKUP(AA$7,'(Energiepreise)'!$B$10:$C$23,2,0)*AA$22*(1+VLOOKUP(AA$7,'(Energiepreise)'!$E$10:$BZ$23,3,0))^$C169/100,VLOOKUP(AA$7,'(Energiepreise)'!$E$10:$BZ$23,4+$C168+'1. Anleitung'!$B$5-'(Energiepreise)'!$I$9,0)*AA$22/100)</f>
        <v>0</v>
      </c>
      <c r="AB169" s="674" t="n">
        <f aca="false">IF(VLOOKUP(AB$7,'(Energiepreise)'!$B$10:$C$23,2,0)&lt;&gt;"",VLOOKUP(AB$7,'(Energiepreise)'!$B$10:$C$23,2,0)*AB$22*(1+VLOOKUP(AB$7,'(Energiepreise)'!$E$10:$BZ$23,3,0))^$C169/100,VLOOKUP(AB$7,'(Energiepreise)'!$E$10:$BZ$23,4+$C168+'1. Anleitung'!$B$5-'(Energiepreise)'!$I$9,0)*AB$22/100)</f>
        <v>0</v>
      </c>
      <c r="AC169" s="674" t="n">
        <f aca="false">IF(VLOOKUP(AC$7,'(Energiepreise)'!$B$10:$C$23,2,0)&lt;&gt;"",VLOOKUP(AC$7,'(Energiepreise)'!$B$10:$C$23,2,0)*AC$22*(1+VLOOKUP(AC$7,'(Energiepreise)'!$E$10:$BZ$23,3,0))^$C169/100,VLOOKUP(AC$7,'(Energiepreise)'!$E$10:$BZ$23,4+$C168+'1. Anleitung'!$B$5-'(Energiepreise)'!$I$9,0)*AC$22/100)</f>
        <v>0</v>
      </c>
      <c r="AD169" s="674" t="n">
        <f aca="false">IF(VLOOKUP(AD$7,'(Energiepreise)'!$B$10:$C$23,2,0)&lt;&gt;"",VLOOKUP(AD$7,'(Energiepreise)'!$B$10:$C$23,2,0)*AD$22*(1+VLOOKUP(AD$7,'(Energiepreise)'!$E$10:$BZ$23,3,0))^$C169/100,VLOOKUP(AD$7,'(Energiepreise)'!$E$10:$BZ$23,4+$C168+'1. Anleitung'!$B$5-'(Energiepreise)'!$I$9,0)*AD$22/100)</f>
        <v>0</v>
      </c>
      <c r="AE169" s="674" t="n">
        <f aca="false">IF(VLOOKUP(AE$7,'(Energiepreise)'!$B$10:$C$23,2,0)&lt;&gt;"",VLOOKUP(AE$7,'(Energiepreise)'!$B$10:$C$23,2,0)*AE$22*(1+VLOOKUP(AE$7,'(Energiepreise)'!$E$10:$BZ$23,3,0))^$C169/100,VLOOKUP(AE$7,'(Energiepreise)'!$E$10:$BZ$23,4+$C168+'1. Anleitung'!$B$5-'(Energiepreise)'!$I$9,0)*AE$22/100)</f>
        <v>0</v>
      </c>
      <c r="AF169" s="674" t="n">
        <f aca="false">IF(VLOOKUP(AF$7,'(Energiepreise)'!$B$10:$C$23,2,0)&lt;&gt;"",VLOOKUP(AF$7,'(Energiepreise)'!$B$10:$C$23,2,0)*AF$22*(1+VLOOKUP(AF$7,'(Energiepreise)'!$E$10:$BZ$23,3,0))^$C169/100,VLOOKUP(AF$7,'(Energiepreise)'!$E$10:$BZ$23,4+$C168+'1. Anleitung'!$B$5-'(Energiepreise)'!$I$9,0)*AF$22/100)</f>
        <v>0</v>
      </c>
      <c r="AG169" s="674" t="n">
        <f aca="false">IF(VLOOKUP(AG$7,'(Energiepreise)'!$B$10:$C$23,2,0)&lt;&gt;"",VLOOKUP(AG$7,'(Energiepreise)'!$B$10:$C$23,2,0)*AG$22*(1+VLOOKUP(AG$7,'(Energiepreise)'!$E$10:$BZ$23,3,0))^$C169/100,VLOOKUP(AG$7,'(Energiepreise)'!$E$10:$BZ$23,4+$C168+'1. Anleitung'!$B$5-'(Energiepreise)'!$I$9,0)*AG$22/100)</f>
        <v>0</v>
      </c>
      <c r="AH169" s="674" t="n">
        <f aca="false">IF(VLOOKUP(AH$7,'(Energiepreise)'!$B$10:$C$23,2,0)&lt;&gt;"",VLOOKUP(AH$7,'(Energiepreise)'!$B$10:$C$23,2,0)*AH$22*(1+VLOOKUP(AH$7,'(Energiepreise)'!$E$10:$BZ$23,3,0))^$C169/100,VLOOKUP(AH$7,'(Energiepreise)'!$E$10:$BZ$23,4+$C168+'1. Anleitung'!$B$5-'(Energiepreise)'!$I$9,0)*AH$22/100)</f>
        <v>0</v>
      </c>
      <c r="AI169" s="674" t="n">
        <f aca="false">IF(VLOOKUP(AI$7,'(Energiepreise)'!$B$10:$C$23,2,0)&lt;&gt;"",VLOOKUP(AI$7,'(Energiepreise)'!$B$10:$C$23,2,0)*AI$22*(1+VLOOKUP(AI$7,'(Energiepreise)'!$E$10:$BZ$23,3,0))^$C169/100,VLOOKUP(AI$7,'(Energiepreise)'!$E$10:$BZ$23,4+$C168+'1. Anleitung'!$B$5-'(Energiepreise)'!$I$9,0)*AI$22/100)</f>
        <v>0</v>
      </c>
      <c r="AJ169" s="674" t="n">
        <f aca="false">IF(VLOOKUP(AJ$7,'(Energiepreise)'!$B$10:$C$23,2,0)&lt;&gt;"",VLOOKUP(AJ$7,'(Energiepreise)'!$B$10:$C$23,2,0)*AJ$22*(1+VLOOKUP(AJ$7,'(Energiepreise)'!$E$10:$BZ$23,3,0))^$C169/100,VLOOKUP(AJ$7,'(Energiepreise)'!$E$10:$BZ$23,4+$C168+'1. Anleitung'!$B$5-'(Energiepreise)'!$I$9,0)*AJ$22/100)</f>
        <v>0</v>
      </c>
      <c r="AK169" s="674" t="n">
        <f aca="false">IF(VLOOKUP(AK$7,'(Energiepreise)'!$B$10:$C$23,2,0)&lt;&gt;"",VLOOKUP(AK$7,'(Energiepreise)'!$B$10:$C$23,2,0)*AK$22*(1+VLOOKUP(AK$7,'(Energiepreise)'!$E$10:$BZ$23,3,0))^$C169/100,VLOOKUP(AK$7,'(Energiepreise)'!$E$10:$BZ$23,4+$C168+'1. Anleitung'!$B$5-'(Energiepreise)'!$I$9,0)*AK$22/100)</f>
        <v>0</v>
      </c>
      <c r="AL169" s="674" t="e">
        <f aca="false">IF(VLOOKUP(AL$7,'(Energiepreise)'!$B$10:$C$23,2,0)&lt;&gt;"",VLOOKUP(AL$7,'(Energiepreise)'!$B$10:$C$23,2,0)*AL$22*(1+VLOOKUP(AL$7,'(Energiepreise)'!$E$10:$BZ$23,3,0))^$C169/100,VLOOKUP(AL$7,'(Energiepreise)'!$E$10:$BZ$23,4+$C168+'1. Anleitung'!$B$5-'(Energiepreise)'!$I$9,0)*AL$22/100)</f>
        <v>#N/A</v>
      </c>
      <c r="AM169" s="674" t="e">
        <f aca="false">IF(VLOOKUP(AM$7,'(Energiepreise)'!$B$10:$C$23,2,0)&lt;&gt;"",VLOOKUP(AM$7,'(Energiepreise)'!$B$10:$C$23,2,0)*AM$22*(1+VLOOKUP(AM$7,'(Energiepreise)'!$E$10:$BZ$23,3,0))^$C169/100,VLOOKUP(AM$7,'(Energiepreise)'!$E$10:$BZ$23,4+$C168+'1. Anleitung'!$B$5-'(Energiepreise)'!$I$9,0)*AM$22/100)</f>
        <v>#N/A</v>
      </c>
      <c r="AN169" s="674" t="e">
        <f aca="false">IF(VLOOKUP(AN$7,'(Energiepreise)'!$B$10:$C$23,2,0)&lt;&gt;"",VLOOKUP(AN$7,'(Energiepreise)'!$B$10:$C$23,2,0)*AN$22*(1+VLOOKUP(AN$7,'(Energiepreise)'!$E$10:$BZ$23,3,0))^$C169/100,VLOOKUP(AN$7,'(Energiepreise)'!$E$10:$BZ$23,4+$C168+'1. Anleitung'!$B$5-'(Energiepreise)'!$I$9,0)*AN$22/100)</f>
        <v>#N/A</v>
      </c>
      <c r="ALP169" s="669"/>
      <c r="ALQ169" s="669"/>
      <c r="ALR169" s="669"/>
      <c r="ALS169" s="669"/>
    </row>
    <row r="170" s="569" customFormat="true" ht="17.25" hidden="false" customHeight="false" outlineLevel="0" collapsed="false">
      <c r="A170" s="660"/>
      <c r="B170" s="670"/>
      <c r="C170" s="671" t="n">
        <v>36</v>
      </c>
      <c r="D170" s="673"/>
      <c r="E170" s="667"/>
      <c r="F170" s="674" t="n">
        <f aca="false">IF(VLOOKUP(F$7,'(Energiepreise)'!$B$10:$C$23,2,0)&lt;&gt;"",VLOOKUP(F$7,'(Energiepreise)'!$B$10:$C$23,2,0)*F$22*(1+VLOOKUP(F$7,'(Energiepreise)'!$E$10:$BZ$23,3,0))^$C170/100,VLOOKUP(F$7,'(Energiepreise)'!$E$10:$BZ$23,4+$C169+'1. Anleitung'!$B$5-'(Energiepreise)'!$I$9,0)*F$22/100)</f>
        <v>0</v>
      </c>
      <c r="G170" s="674" t="n">
        <f aca="false">IF(VLOOKUP(G$7,'(Energiepreise)'!$B$10:$C$23,2,0)&lt;&gt;"",VLOOKUP(G$7,'(Energiepreise)'!$B$10:$C$23,2,0)*G$22*(1+VLOOKUP(G$7,'(Energiepreise)'!$E$10:$BZ$23,3,0))^$C170/100,VLOOKUP(G$7,'(Energiepreise)'!$E$10:$BZ$23,4+$C169+'1. Anleitung'!$B$5-'(Energiepreise)'!$I$9,0)*G$22/100)</f>
        <v>0</v>
      </c>
      <c r="H170" s="674" t="n">
        <f aca="false">IF(VLOOKUP(H$7,'(Energiepreise)'!$B$10:$C$23,2,0)&lt;&gt;"",VLOOKUP(H$7,'(Energiepreise)'!$B$10:$C$23,2,0)*H$22*(1+VLOOKUP(H$7,'(Energiepreise)'!$E$10:$BZ$23,3,0))^$C170/100,VLOOKUP(H$7,'(Energiepreise)'!$E$10:$BZ$23,4+$C169+'1. Anleitung'!$B$5-'(Energiepreise)'!$I$9,0)*H$22/100)</f>
        <v>0</v>
      </c>
      <c r="I170" s="674" t="n">
        <f aca="false">IF(VLOOKUP(I$7,'(Energiepreise)'!$B$10:$C$23,2,0)&lt;&gt;"",VLOOKUP(I$7,'(Energiepreise)'!$B$10:$C$23,2,0)*I$22*(1+VLOOKUP(I$7,'(Energiepreise)'!$E$10:$BZ$23,3,0))^$C170/100,VLOOKUP(I$7,'(Energiepreise)'!$E$10:$BZ$23,4+$C169+'1. Anleitung'!$B$5-'(Energiepreise)'!$I$9,0)*I$22/100)</f>
        <v>0</v>
      </c>
      <c r="J170" s="675"/>
      <c r="K170" s="676" t="n">
        <f aca="false">SUM(F170:I170)</f>
        <v>0</v>
      </c>
      <c r="L170" s="675"/>
      <c r="M170" s="675"/>
      <c r="N170" s="674" t="n">
        <f aca="false">IF(VLOOKUP(N$7,'(Energiepreise)'!$B$10:$C$23,2,0)&lt;&gt;"",VLOOKUP(N$7,'(Energiepreise)'!$B$10:$C$23,2,0)*N$22*(1+VLOOKUP(N$7,'(Energiepreise)'!$E$10:$BZ$23,3,0))^$C170/100,VLOOKUP(N$7,'(Energiepreise)'!$E$10:$BZ$23,4+$C169+'1. Anleitung'!$B$5-'(Energiepreise)'!$I$9,0)*N$22/100)</f>
        <v>0</v>
      </c>
      <c r="O170" s="674" t="n">
        <f aca="false">IF(VLOOKUP(O$7,'(Energiepreise)'!$B$10:$C$23,2,0)&lt;&gt;"",VLOOKUP(O$7,'(Energiepreise)'!$B$10:$C$23,2,0)*O$22*(1+VLOOKUP(O$7,'(Energiepreise)'!$E$10:$BZ$23,3,0))^$C170/100,VLOOKUP(O$7,'(Energiepreise)'!$E$10:$BZ$23,4+$C169+'1. Anleitung'!$B$5-'(Energiepreise)'!$I$9,0)*O$22/100)</f>
        <v>0</v>
      </c>
      <c r="P170" s="674" t="n">
        <f aca="false">IF(VLOOKUP(P$7,'(Energiepreise)'!$B$10:$C$23,2,0)&lt;&gt;"",VLOOKUP(P$7,'(Energiepreise)'!$B$10:$C$23,2,0)*P$22*(1+VLOOKUP(P$7,'(Energiepreise)'!$E$10:$BZ$23,3,0))^$C170/100,VLOOKUP(P$7,'(Energiepreise)'!$E$10:$BZ$23,4+$C169+'1. Anleitung'!$B$5-'(Energiepreise)'!$I$9,0)*P$22/100)</f>
        <v>0</v>
      </c>
      <c r="Q170" s="674" t="n">
        <f aca="false">IF(VLOOKUP(Q$7,'(Energiepreise)'!$B$10:$C$23,2,0)&lt;&gt;"",VLOOKUP(Q$7,'(Energiepreise)'!$B$10:$C$23,2,0)*Q$22*(1+VLOOKUP(Q$7,'(Energiepreise)'!$E$10:$BZ$23,3,0))^$C170/100,VLOOKUP(Q$7,'(Energiepreise)'!$E$10:$BZ$23,4+$C169+'1. Anleitung'!$B$5-'(Energiepreise)'!$I$9,0)*Q$22/100)</f>
        <v>0</v>
      </c>
      <c r="R170" s="675"/>
      <c r="S170" s="677" t="n">
        <f aca="false">SUM(N170:Q170)</f>
        <v>0</v>
      </c>
      <c r="T170" s="675"/>
      <c r="U170" s="674" t="n">
        <f aca="false">IF(VLOOKUP(U$7,'(Energiepreise)'!$B$10:$C$23,2,0)&lt;&gt;"",VLOOKUP(U$7,'(Energiepreise)'!$B$10:$C$23,2,0)*U$22*(1+VLOOKUP(U$7,'(Energiepreise)'!$E$10:$BZ$23,3,0))^$C170/100,VLOOKUP(U$7,'(Energiepreise)'!$E$10:$BZ$23,4+$C169+'1. Anleitung'!$B$5-'(Energiepreise)'!$I$9,0)*U$22/100)</f>
        <v>0</v>
      </c>
      <c r="V170" s="674" t="n">
        <f aca="false">IF(VLOOKUP(V$7,'(Energiepreise)'!$B$10:$C$23,2,0)&lt;&gt;"",VLOOKUP(V$7,'(Energiepreise)'!$B$10:$C$23,2,0)*V$22*(1+VLOOKUP(V$7,'(Energiepreise)'!$E$10:$BZ$23,3,0))^$C170/100,VLOOKUP(V$7,'(Energiepreise)'!$E$10:$BZ$23,4+$C169+'1. Anleitung'!$B$5-'(Energiepreise)'!$I$9,0)*V$22/100)</f>
        <v>0</v>
      </c>
      <c r="W170" s="674" t="n">
        <f aca="false">IF(VLOOKUP(W$7,'(Energiepreise)'!$B$10:$C$23,2,0)&lt;&gt;"",VLOOKUP(W$7,'(Energiepreise)'!$B$10:$C$23,2,0)*W$22*(1+VLOOKUP(W$7,'(Energiepreise)'!$E$10:$BZ$23,3,0))^$C170/100,VLOOKUP(W$7,'(Energiepreise)'!$E$10:$BZ$23,4+$C169+'1. Anleitung'!$B$5-'(Energiepreise)'!$I$9,0)*W$22/100)</f>
        <v>0</v>
      </c>
      <c r="X170" s="674" t="n">
        <f aca="false">IF(VLOOKUP(X$7,'(Energiepreise)'!$B$10:$C$23,2,0)&lt;&gt;"",VLOOKUP(X$7,'(Energiepreise)'!$B$10:$C$23,2,0)*X$22*(1+VLOOKUP(X$7,'(Energiepreise)'!$E$10:$BZ$23,3,0))^$C170/100,VLOOKUP(X$7,'(Energiepreise)'!$E$10:$BZ$23,4+$C169+'1. Anleitung'!$B$5-'(Energiepreise)'!$I$9,0)*X$22/100)</f>
        <v>0</v>
      </c>
      <c r="Y170" s="674" t="n">
        <f aca="false">IF(VLOOKUP(Y$7,'(Energiepreise)'!$B$10:$C$23,2,0)&lt;&gt;"",VLOOKUP(Y$7,'(Energiepreise)'!$B$10:$C$23,2,0)*Y$22*(1+VLOOKUP(Y$7,'(Energiepreise)'!$E$10:$BZ$23,3,0))^$C170/100,VLOOKUP(Y$7,'(Energiepreise)'!$E$10:$BZ$23,4+$C169+'1. Anleitung'!$B$5-'(Energiepreise)'!$I$9,0)*Y$22/100)</f>
        <v>0</v>
      </c>
      <c r="Z170" s="674" t="n">
        <f aca="false">IF(VLOOKUP(Z$7,'(Energiepreise)'!$B$10:$C$23,2,0)&lt;&gt;"",VLOOKUP(Z$7,'(Energiepreise)'!$B$10:$C$23,2,0)*Z$22*(1+VLOOKUP(Z$7,'(Energiepreise)'!$E$10:$BZ$23,3,0))^$C170/100,VLOOKUP(Z$7,'(Energiepreise)'!$E$10:$BZ$23,4+$C169+'1. Anleitung'!$B$5-'(Energiepreise)'!$I$9,0)*Z$22/100)</f>
        <v>0</v>
      </c>
      <c r="AA170" s="674" t="n">
        <f aca="false">IF(VLOOKUP(AA$7,'(Energiepreise)'!$B$10:$C$23,2,0)&lt;&gt;"",VLOOKUP(AA$7,'(Energiepreise)'!$B$10:$C$23,2,0)*AA$22*(1+VLOOKUP(AA$7,'(Energiepreise)'!$E$10:$BZ$23,3,0))^$C170/100,VLOOKUP(AA$7,'(Energiepreise)'!$E$10:$BZ$23,4+$C169+'1. Anleitung'!$B$5-'(Energiepreise)'!$I$9,0)*AA$22/100)</f>
        <v>0</v>
      </c>
      <c r="AB170" s="674" t="n">
        <f aca="false">IF(VLOOKUP(AB$7,'(Energiepreise)'!$B$10:$C$23,2,0)&lt;&gt;"",VLOOKUP(AB$7,'(Energiepreise)'!$B$10:$C$23,2,0)*AB$22*(1+VLOOKUP(AB$7,'(Energiepreise)'!$E$10:$BZ$23,3,0))^$C170/100,VLOOKUP(AB$7,'(Energiepreise)'!$E$10:$BZ$23,4+$C169+'1. Anleitung'!$B$5-'(Energiepreise)'!$I$9,0)*AB$22/100)</f>
        <v>0</v>
      </c>
      <c r="AC170" s="674" t="n">
        <f aca="false">IF(VLOOKUP(AC$7,'(Energiepreise)'!$B$10:$C$23,2,0)&lt;&gt;"",VLOOKUP(AC$7,'(Energiepreise)'!$B$10:$C$23,2,0)*AC$22*(1+VLOOKUP(AC$7,'(Energiepreise)'!$E$10:$BZ$23,3,0))^$C170/100,VLOOKUP(AC$7,'(Energiepreise)'!$E$10:$BZ$23,4+$C169+'1. Anleitung'!$B$5-'(Energiepreise)'!$I$9,0)*AC$22/100)</f>
        <v>0</v>
      </c>
      <c r="AD170" s="674" t="n">
        <f aca="false">IF(VLOOKUP(AD$7,'(Energiepreise)'!$B$10:$C$23,2,0)&lt;&gt;"",VLOOKUP(AD$7,'(Energiepreise)'!$B$10:$C$23,2,0)*AD$22*(1+VLOOKUP(AD$7,'(Energiepreise)'!$E$10:$BZ$23,3,0))^$C170/100,VLOOKUP(AD$7,'(Energiepreise)'!$E$10:$BZ$23,4+$C169+'1. Anleitung'!$B$5-'(Energiepreise)'!$I$9,0)*AD$22/100)</f>
        <v>0</v>
      </c>
      <c r="AE170" s="674" t="n">
        <f aca="false">IF(VLOOKUP(AE$7,'(Energiepreise)'!$B$10:$C$23,2,0)&lt;&gt;"",VLOOKUP(AE$7,'(Energiepreise)'!$B$10:$C$23,2,0)*AE$22*(1+VLOOKUP(AE$7,'(Energiepreise)'!$E$10:$BZ$23,3,0))^$C170/100,VLOOKUP(AE$7,'(Energiepreise)'!$E$10:$BZ$23,4+$C169+'1. Anleitung'!$B$5-'(Energiepreise)'!$I$9,0)*AE$22/100)</f>
        <v>0</v>
      </c>
      <c r="AF170" s="674" t="n">
        <f aca="false">IF(VLOOKUP(AF$7,'(Energiepreise)'!$B$10:$C$23,2,0)&lt;&gt;"",VLOOKUP(AF$7,'(Energiepreise)'!$B$10:$C$23,2,0)*AF$22*(1+VLOOKUP(AF$7,'(Energiepreise)'!$E$10:$BZ$23,3,0))^$C170/100,VLOOKUP(AF$7,'(Energiepreise)'!$E$10:$BZ$23,4+$C169+'1. Anleitung'!$B$5-'(Energiepreise)'!$I$9,0)*AF$22/100)</f>
        <v>0</v>
      </c>
      <c r="AG170" s="674" t="n">
        <f aca="false">IF(VLOOKUP(AG$7,'(Energiepreise)'!$B$10:$C$23,2,0)&lt;&gt;"",VLOOKUP(AG$7,'(Energiepreise)'!$B$10:$C$23,2,0)*AG$22*(1+VLOOKUP(AG$7,'(Energiepreise)'!$E$10:$BZ$23,3,0))^$C170/100,VLOOKUP(AG$7,'(Energiepreise)'!$E$10:$BZ$23,4+$C169+'1. Anleitung'!$B$5-'(Energiepreise)'!$I$9,0)*AG$22/100)</f>
        <v>0</v>
      </c>
      <c r="AH170" s="674" t="n">
        <f aca="false">IF(VLOOKUP(AH$7,'(Energiepreise)'!$B$10:$C$23,2,0)&lt;&gt;"",VLOOKUP(AH$7,'(Energiepreise)'!$B$10:$C$23,2,0)*AH$22*(1+VLOOKUP(AH$7,'(Energiepreise)'!$E$10:$BZ$23,3,0))^$C170/100,VLOOKUP(AH$7,'(Energiepreise)'!$E$10:$BZ$23,4+$C169+'1. Anleitung'!$B$5-'(Energiepreise)'!$I$9,0)*AH$22/100)</f>
        <v>0</v>
      </c>
      <c r="AI170" s="674" t="n">
        <f aca="false">IF(VLOOKUP(AI$7,'(Energiepreise)'!$B$10:$C$23,2,0)&lt;&gt;"",VLOOKUP(AI$7,'(Energiepreise)'!$B$10:$C$23,2,0)*AI$22*(1+VLOOKUP(AI$7,'(Energiepreise)'!$E$10:$BZ$23,3,0))^$C170/100,VLOOKUP(AI$7,'(Energiepreise)'!$E$10:$BZ$23,4+$C169+'1. Anleitung'!$B$5-'(Energiepreise)'!$I$9,0)*AI$22/100)</f>
        <v>0</v>
      </c>
      <c r="AJ170" s="674" t="n">
        <f aca="false">IF(VLOOKUP(AJ$7,'(Energiepreise)'!$B$10:$C$23,2,0)&lt;&gt;"",VLOOKUP(AJ$7,'(Energiepreise)'!$B$10:$C$23,2,0)*AJ$22*(1+VLOOKUP(AJ$7,'(Energiepreise)'!$E$10:$BZ$23,3,0))^$C170/100,VLOOKUP(AJ$7,'(Energiepreise)'!$E$10:$BZ$23,4+$C169+'1. Anleitung'!$B$5-'(Energiepreise)'!$I$9,0)*AJ$22/100)</f>
        <v>0</v>
      </c>
      <c r="AK170" s="674" t="n">
        <f aca="false">IF(VLOOKUP(AK$7,'(Energiepreise)'!$B$10:$C$23,2,0)&lt;&gt;"",VLOOKUP(AK$7,'(Energiepreise)'!$B$10:$C$23,2,0)*AK$22*(1+VLOOKUP(AK$7,'(Energiepreise)'!$E$10:$BZ$23,3,0))^$C170/100,VLOOKUP(AK$7,'(Energiepreise)'!$E$10:$BZ$23,4+$C169+'1. Anleitung'!$B$5-'(Energiepreise)'!$I$9,0)*AK$22/100)</f>
        <v>0</v>
      </c>
      <c r="AL170" s="674" t="e">
        <f aca="false">IF(VLOOKUP(AL$7,'(Energiepreise)'!$B$10:$C$23,2,0)&lt;&gt;"",VLOOKUP(AL$7,'(Energiepreise)'!$B$10:$C$23,2,0)*AL$22*(1+VLOOKUP(AL$7,'(Energiepreise)'!$E$10:$BZ$23,3,0))^$C170/100,VLOOKUP(AL$7,'(Energiepreise)'!$E$10:$BZ$23,4+$C169+'1. Anleitung'!$B$5-'(Energiepreise)'!$I$9,0)*AL$22/100)</f>
        <v>#N/A</v>
      </c>
      <c r="AM170" s="674" t="e">
        <f aca="false">IF(VLOOKUP(AM$7,'(Energiepreise)'!$B$10:$C$23,2,0)&lt;&gt;"",VLOOKUP(AM$7,'(Energiepreise)'!$B$10:$C$23,2,0)*AM$22*(1+VLOOKUP(AM$7,'(Energiepreise)'!$E$10:$BZ$23,3,0))^$C170/100,VLOOKUP(AM$7,'(Energiepreise)'!$E$10:$BZ$23,4+$C169+'1. Anleitung'!$B$5-'(Energiepreise)'!$I$9,0)*AM$22/100)</f>
        <v>#N/A</v>
      </c>
      <c r="AN170" s="674" t="e">
        <f aca="false">IF(VLOOKUP(AN$7,'(Energiepreise)'!$B$10:$C$23,2,0)&lt;&gt;"",VLOOKUP(AN$7,'(Energiepreise)'!$B$10:$C$23,2,0)*AN$22*(1+VLOOKUP(AN$7,'(Energiepreise)'!$E$10:$BZ$23,3,0))^$C170/100,VLOOKUP(AN$7,'(Energiepreise)'!$E$10:$BZ$23,4+$C169+'1. Anleitung'!$B$5-'(Energiepreise)'!$I$9,0)*AN$22/100)</f>
        <v>#N/A</v>
      </c>
      <c r="ALP170" s="669"/>
      <c r="ALQ170" s="669"/>
      <c r="ALR170" s="669"/>
      <c r="ALS170" s="669"/>
    </row>
    <row r="171" s="569" customFormat="true" ht="17.25" hidden="false" customHeight="false" outlineLevel="0" collapsed="false">
      <c r="A171" s="660"/>
      <c r="B171" s="670"/>
      <c r="C171" s="671" t="n">
        <v>37</v>
      </c>
      <c r="D171" s="673"/>
      <c r="E171" s="667"/>
      <c r="F171" s="674" t="n">
        <f aca="false">IF(VLOOKUP(F$7,'(Energiepreise)'!$B$10:$C$23,2,0)&lt;&gt;"",VLOOKUP(F$7,'(Energiepreise)'!$B$10:$C$23,2,0)*F$22*(1+VLOOKUP(F$7,'(Energiepreise)'!$E$10:$BZ$23,3,0))^$C171/100,VLOOKUP(F$7,'(Energiepreise)'!$E$10:$BZ$23,4+$C170+'1. Anleitung'!$B$5-'(Energiepreise)'!$I$9,0)*F$22/100)</f>
        <v>0</v>
      </c>
      <c r="G171" s="674" t="n">
        <f aca="false">IF(VLOOKUP(G$7,'(Energiepreise)'!$B$10:$C$23,2,0)&lt;&gt;"",VLOOKUP(G$7,'(Energiepreise)'!$B$10:$C$23,2,0)*G$22*(1+VLOOKUP(G$7,'(Energiepreise)'!$E$10:$BZ$23,3,0))^$C171/100,VLOOKUP(G$7,'(Energiepreise)'!$E$10:$BZ$23,4+$C170+'1. Anleitung'!$B$5-'(Energiepreise)'!$I$9,0)*G$22/100)</f>
        <v>0</v>
      </c>
      <c r="H171" s="674" t="n">
        <f aca="false">IF(VLOOKUP(H$7,'(Energiepreise)'!$B$10:$C$23,2,0)&lt;&gt;"",VLOOKUP(H$7,'(Energiepreise)'!$B$10:$C$23,2,0)*H$22*(1+VLOOKUP(H$7,'(Energiepreise)'!$E$10:$BZ$23,3,0))^$C171/100,VLOOKUP(H$7,'(Energiepreise)'!$E$10:$BZ$23,4+$C170+'1. Anleitung'!$B$5-'(Energiepreise)'!$I$9,0)*H$22/100)</f>
        <v>0</v>
      </c>
      <c r="I171" s="674" t="n">
        <f aca="false">IF(VLOOKUP(I$7,'(Energiepreise)'!$B$10:$C$23,2,0)&lt;&gt;"",VLOOKUP(I$7,'(Energiepreise)'!$B$10:$C$23,2,0)*I$22*(1+VLOOKUP(I$7,'(Energiepreise)'!$E$10:$BZ$23,3,0))^$C171/100,VLOOKUP(I$7,'(Energiepreise)'!$E$10:$BZ$23,4+$C170+'1. Anleitung'!$B$5-'(Energiepreise)'!$I$9,0)*I$22/100)</f>
        <v>0</v>
      </c>
      <c r="J171" s="675"/>
      <c r="K171" s="676" t="n">
        <f aca="false">SUM(F171:I171)</f>
        <v>0</v>
      </c>
      <c r="L171" s="675"/>
      <c r="M171" s="675"/>
      <c r="N171" s="674" t="n">
        <f aca="false">IF(VLOOKUP(N$7,'(Energiepreise)'!$B$10:$C$23,2,0)&lt;&gt;"",VLOOKUP(N$7,'(Energiepreise)'!$B$10:$C$23,2,0)*N$22*(1+VLOOKUP(N$7,'(Energiepreise)'!$E$10:$BZ$23,3,0))^$C171/100,VLOOKUP(N$7,'(Energiepreise)'!$E$10:$BZ$23,4+$C170+'1. Anleitung'!$B$5-'(Energiepreise)'!$I$9,0)*N$22/100)</f>
        <v>0</v>
      </c>
      <c r="O171" s="674" t="n">
        <f aca="false">IF(VLOOKUP(O$7,'(Energiepreise)'!$B$10:$C$23,2,0)&lt;&gt;"",VLOOKUP(O$7,'(Energiepreise)'!$B$10:$C$23,2,0)*O$22*(1+VLOOKUP(O$7,'(Energiepreise)'!$E$10:$BZ$23,3,0))^$C171/100,VLOOKUP(O$7,'(Energiepreise)'!$E$10:$BZ$23,4+$C170+'1. Anleitung'!$B$5-'(Energiepreise)'!$I$9,0)*O$22/100)</f>
        <v>0</v>
      </c>
      <c r="P171" s="674" t="n">
        <f aca="false">IF(VLOOKUP(P$7,'(Energiepreise)'!$B$10:$C$23,2,0)&lt;&gt;"",VLOOKUP(P$7,'(Energiepreise)'!$B$10:$C$23,2,0)*P$22*(1+VLOOKUP(P$7,'(Energiepreise)'!$E$10:$BZ$23,3,0))^$C171/100,VLOOKUP(P$7,'(Energiepreise)'!$E$10:$BZ$23,4+$C170+'1. Anleitung'!$B$5-'(Energiepreise)'!$I$9,0)*P$22/100)</f>
        <v>0</v>
      </c>
      <c r="Q171" s="674" t="n">
        <f aca="false">IF(VLOOKUP(Q$7,'(Energiepreise)'!$B$10:$C$23,2,0)&lt;&gt;"",VLOOKUP(Q$7,'(Energiepreise)'!$B$10:$C$23,2,0)*Q$22*(1+VLOOKUP(Q$7,'(Energiepreise)'!$E$10:$BZ$23,3,0))^$C171/100,VLOOKUP(Q$7,'(Energiepreise)'!$E$10:$BZ$23,4+$C170+'1. Anleitung'!$B$5-'(Energiepreise)'!$I$9,0)*Q$22/100)</f>
        <v>0</v>
      </c>
      <c r="R171" s="675"/>
      <c r="S171" s="677" t="n">
        <f aca="false">SUM(N171:Q171)</f>
        <v>0</v>
      </c>
      <c r="T171" s="675"/>
      <c r="U171" s="674" t="n">
        <f aca="false">IF(VLOOKUP(U$7,'(Energiepreise)'!$B$10:$C$23,2,0)&lt;&gt;"",VLOOKUP(U$7,'(Energiepreise)'!$B$10:$C$23,2,0)*U$22*(1+VLOOKUP(U$7,'(Energiepreise)'!$E$10:$BZ$23,3,0))^$C171/100,VLOOKUP(U$7,'(Energiepreise)'!$E$10:$BZ$23,4+$C170+'1. Anleitung'!$B$5-'(Energiepreise)'!$I$9,0)*U$22/100)</f>
        <v>0</v>
      </c>
      <c r="V171" s="674" t="n">
        <f aca="false">IF(VLOOKUP(V$7,'(Energiepreise)'!$B$10:$C$23,2,0)&lt;&gt;"",VLOOKUP(V$7,'(Energiepreise)'!$B$10:$C$23,2,0)*V$22*(1+VLOOKUP(V$7,'(Energiepreise)'!$E$10:$BZ$23,3,0))^$C171/100,VLOOKUP(V$7,'(Energiepreise)'!$E$10:$BZ$23,4+$C170+'1. Anleitung'!$B$5-'(Energiepreise)'!$I$9,0)*V$22/100)</f>
        <v>0</v>
      </c>
      <c r="W171" s="674" t="n">
        <f aca="false">IF(VLOOKUP(W$7,'(Energiepreise)'!$B$10:$C$23,2,0)&lt;&gt;"",VLOOKUP(W$7,'(Energiepreise)'!$B$10:$C$23,2,0)*W$22*(1+VLOOKUP(W$7,'(Energiepreise)'!$E$10:$BZ$23,3,0))^$C171/100,VLOOKUP(W$7,'(Energiepreise)'!$E$10:$BZ$23,4+$C170+'1. Anleitung'!$B$5-'(Energiepreise)'!$I$9,0)*W$22/100)</f>
        <v>0</v>
      </c>
      <c r="X171" s="674" t="n">
        <f aca="false">IF(VLOOKUP(X$7,'(Energiepreise)'!$B$10:$C$23,2,0)&lt;&gt;"",VLOOKUP(X$7,'(Energiepreise)'!$B$10:$C$23,2,0)*X$22*(1+VLOOKUP(X$7,'(Energiepreise)'!$E$10:$BZ$23,3,0))^$C171/100,VLOOKUP(X$7,'(Energiepreise)'!$E$10:$BZ$23,4+$C170+'1. Anleitung'!$B$5-'(Energiepreise)'!$I$9,0)*X$22/100)</f>
        <v>0</v>
      </c>
      <c r="Y171" s="674" t="n">
        <f aca="false">IF(VLOOKUP(Y$7,'(Energiepreise)'!$B$10:$C$23,2,0)&lt;&gt;"",VLOOKUP(Y$7,'(Energiepreise)'!$B$10:$C$23,2,0)*Y$22*(1+VLOOKUP(Y$7,'(Energiepreise)'!$E$10:$BZ$23,3,0))^$C171/100,VLOOKUP(Y$7,'(Energiepreise)'!$E$10:$BZ$23,4+$C170+'1. Anleitung'!$B$5-'(Energiepreise)'!$I$9,0)*Y$22/100)</f>
        <v>0</v>
      </c>
      <c r="Z171" s="674" t="n">
        <f aca="false">IF(VLOOKUP(Z$7,'(Energiepreise)'!$B$10:$C$23,2,0)&lt;&gt;"",VLOOKUP(Z$7,'(Energiepreise)'!$B$10:$C$23,2,0)*Z$22*(1+VLOOKUP(Z$7,'(Energiepreise)'!$E$10:$BZ$23,3,0))^$C171/100,VLOOKUP(Z$7,'(Energiepreise)'!$E$10:$BZ$23,4+$C170+'1. Anleitung'!$B$5-'(Energiepreise)'!$I$9,0)*Z$22/100)</f>
        <v>0</v>
      </c>
      <c r="AA171" s="674" t="n">
        <f aca="false">IF(VLOOKUP(AA$7,'(Energiepreise)'!$B$10:$C$23,2,0)&lt;&gt;"",VLOOKUP(AA$7,'(Energiepreise)'!$B$10:$C$23,2,0)*AA$22*(1+VLOOKUP(AA$7,'(Energiepreise)'!$E$10:$BZ$23,3,0))^$C171/100,VLOOKUP(AA$7,'(Energiepreise)'!$E$10:$BZ$23,4+$C170+'1. Anleitung'!$B$5-'(Energiepreise)'!$I$9,0)*AA$22/100)</f>
        <v>0</v>
      </c>
      <c r="AB171" s="674" t="n">
        <f aca="false">IF(VLOOKUP(AB$7,'(Energiepreise)'!$B$10:$C$23,2,0)&lt;&gt;"",VLOOKUP(AB$7,'(Energiepreise)'!$B$10:$C$23,2,0)*AB$22*(1+VLOOKUP(AB$7,'(Energiepreise)'!$E$10:$BZ$23,3,0))^$C171/100,VLOOKUP(AB$7,'(Energiepreise)'!$E$10:$BZ$23,4+$C170+'1. Anleitung'!$B$5-'(Energiepreise)'!$I$9,0)*AB$22/100)</f>
        <v>0</v>
      </c>
      <c r="AC171" s="674" t="n">
        <f aca="false">IF(VLOOKUP(AC$7,'(Energiepreise)'!$B$10:$C$23,2,0)&lt;&gt;"",VLOOKUP(AC$7,'(Energiepreise)'!$B$10:$C$23,2,0)*AC$22*(1+VLOOKUP(AC$7,'(Energiepreise)'!$E$10:$BZ$23,3,0))^$C171/100,VLOOKUP(AC$7,'(Energiepreise)'!$E$10:$BZ$23,4+$C170+'1. Anleitung'!$B$5-'(Energiepreise)'!$I$9,0)*AC$22/100)</f>
        <v>0</v>
      </c>
      <c r="AD171" s="674" t="n">
        <f aca="false">IF(VLOOKUP(AD$7,'(Energiepreise)'!$B$10:$C$23,2,0)&lt;&gt;"",VLOOKUP(AD$7,'(Energiepreise)'!$B$10:$C$23,2,0)*AD$22*(1+VLOOKUP(AD$7,'(Energiepreise)'!$E$10:$BZ$23,3,0))^$C171/100,VLOOKUP(AD$7,'(Energiepreise)'!$E$10:$BZ$23,4+$C170+'1. Anleitung'!$B$5-'(Energiepreise)'!$I$9,0)*AD$22/100)</f>
        <v>0</v>
      </c>
      <c r="AE171" s="674" t="n">
        <f aca="false">IF(VLOOKUP(AE$7,'(Energiepreise)'!$B$10:$C$23,2,0)&lt;&gt;"",VLOOKUP(AE$7,'(Energiepreise)'!$B$10:$C$23,2,0)*AE$22*(1+VLOOKUP(AE$7,'(Energiepreise)'!$E$10:$BZ$23,3,0))^$C171/100,VLOOKUP(AE$7,'(Energiepreise)'!$E$10:$BZ$23,4+$C170+'1. Anleitung'!$B$5-'(Energiepreise)'!$I$9,0)*AE$22/100)</f>
        <v>0</v>
      </c>
      <c r="AF171" s="674" t="n">
        <f aca="false">IF(VLOOKUP(AF$7,'(Energiepreise)'!$B$10:$C$23,2,0)&lt;&gt;"",VLOOKUP(AF$7,'(Energiepreise)'!$B$10:$C$23,2,0)*AF$22*(1+VLOOKUP(AF$7,'(Energiepreise)'!$E$10:$BZ$23,3,0))^$C171/100,VLOOKUP(AF$7,'(Energiepreise)'!$E$10:$BZ$23,4+$C170+'1. Anleitung'!$B$5-'(Energiepreise)'!$I$9,0)*AF$22/100)</f>
        <v>0</v>
      </c>
      <c r="AG171" s="674" t="n">
        <f aca="false">IF(VLOOKUP(AG$7,'(Energiepreise)'!$B$10:$C$23,2,0)&lt;&gt;"",VLOOKUP(AG$7,'(Energiepreise)'!$B$10:$C$23,2,0)*AG$22*(1+VLOOKUP(AG$7,'(Energiepreise)'!$E$10:$BZ$23,3,0))^$C171/100,VLOOKUP(AG$7,'(Energiepreise)'!$E$10:$BZ$23,4+$C170+'1. Anleitung'!$B$5-'(Energiepreise)'!$I$9,0)*AG$22/100)</f>
        <v>0</v>
      </c>
      <c r="AH171" s="674" t="n">
        <f aca="false">IF(VLOOKUP(AH$7,'(Energiepreise)'!$B$10:$C$23,2,0)&lt;&gt;"",VLOOKUP(AH$7,'(Energiepreise)'!$B$10:$C$23,2,0)*AH$22*(1+VLOOKUP(AH$7,'(Energiepreise)'!$E$10:$BZ$23,3,0))^$C171/100,VLOOKUP(AH$7,'(Energiepreise)'!$E$10:$BZ$23,4+$C170+'1. Anleitung'!$B$5-'(Energiepreise)'!$I$9,0)*AH$22/100)</f>
        <v>0</v>
      </c>
      <c r="AI171" s="674" t="n">
        <f aca="false">IF(VLOOKUP(AI$7,'(Energiepreise)'!$B$10:$C$23,2,0)&lt;&gt;"",VLOOKUP(AI$7,'(Energiepreise)'!$B$10:$C$23,2,0)*AI$22*(1+VLOOKUP(AI$7,'(Energiepreise)'!$E$10:$BZ$23,3,0))^$C171/100,VLOOKUP(AI$7,'(Energiepreise)'!$E$10:$BZ$23,4+$C170+'1. Anleitung'!$B$5-'(Energiepreise)'!$I$9,0)*AI$22/100)</f>
        <v>0</v>
      </c>
      <c r="AJ171" s="674" t="n">
        <f aca="false">IF(VLOOKUP(AJ$7,'(Energiepreise)'!$B$10:$C$23,2,0)&lt;&gt;"",VLOOKUP(AJ$7,'(Energiepreise)'!$B$10:$C$23,2,0)*AJ$22*(1+VLOOKUP(AJ$7,'(Energiepreise)'!$E$10:$BZ$23,3,0))^$C171/100,VLOOKUP(AJ$7,'(Energiepreise)'!$E$10:$BZ$23,4+$C170+'1. Anleitung'!$B$5-'(Energiepreise)'!$I$9,0)*AJ$22/100)</f>
        <v>0</v>
      </c>
      <c r="AK171" s="674" t="n">
        <f aca="false">IF(VLOOKUP(AK$7,'(Energiepreise)'!$B$10:$C$23,2,0)&lt;&gt;"",VLOOKUP(AK$7,'(Energiepreise)'!$B$10:$C$23,2,0)*AK$22*(1+VLOOKUP(AK$7,'(Energiepreise)'!$E$10:$BZ$23,3,0))^$C171/100,VLOOKUP(AK$7,'(Energiepreise)'!$E$10:$BZ$23,4+$C170+'1. Anleitung'!$B$5-'(Energiepreise)'!$I$9,0)*AK$22/100)</f>
        <v>0</v>
      </c>
      <c r="AL171" s="674" t="e">
        <f aca="false">IF(VLOOKUP(AL$7,'(Energiepreise)'!$B$10:$C$23,2,0)&lt;&gt;"",VLOOKUP(AL$7,'(Energiepreise)'!$B$10:$C$23,2,0)*AL$22*(1+VLOOKUP(AL$7,'(Energiepreise)'!$E$10:$BZ$23,3,0))^$C171/100,VLOOKUP(AL$7,'(Energiepreise)'!$E$10:$BZ$23,4+$C170+'1. Anleitung'!$B$5-'(Energiepreise)'!$I$9,0)*AL$22/100)</f>
        <v>#N/A</v>
      </c>
      <c r="AM171" s="674" t="e">
        <f aca="false">IF(VLOOKUP(AM$7,'(Energiepreise)'!$B$10:$C$23,2,0)&lt;&gt;"",VLOOKUP(AM$7,'(Energiepreise)'!$B$10:$C$23,2,0)*AM$22*(1+VLOOKUP(AM$7,'(Energiepreise)'!$E$10:$BZ$23,3,0))^$C171/100,VLOOKUP(AM$7,'(Energiepreise)'!$E$10:$BZ$23,4+$C170+'1. Anleitung'!$B$5-'(Energiepreise)'!$I$9,0)*AM$22/100)</f>
        <v>#N/A</v>
      </c>
      <c r="AN171" s="674" t="e">
        <f aca="false">IF(VLOOKUP(AN$7,'(Energiepreise)'!$B$10:$C$23,2,0)&lt;&gt;"",VLOOKUP(AN$7,'(Energiepreise)'!$B$10:$C$23,2,0)*AN$22*(1+VLOOKUP(AN$7,'(Energiepreise)'!$E$10:$BZ$23,3,0))^$C171/100,VLOOKUP(AN$7,'(Energiepreise)'!$E$10:$BZ$23,4+$C170+'1. Anleitung'!$B$5-'(Energiepreise)'!$I$9,0)*AN$22/100)</f>
        <v>#N/A</v>
      </c>
      <c r="ALP171" s="669"/>
      <c r="ALQ171" s="669"/>
      <c r="ALR171" s="669"/>
      <c r="ALS171" s="669"/>
    </row>
    <row r="172" s="569" customFormat="true" ht="17.25" hidden="false" customHeight="false" outlineLevel="0" collapsed="false">
      <c r="A172" s="660"/>
      <c r="B172" s="670"/>
      <c r="C172" s="671" t="n">
        <v>38</v>
      </c>
      <c r="D172" s="673"/>
      <c r="E172" s="667"/>
      <c r="F172" s="674" t="n">
        <f aca="false">IF(VLOOKUP(F$7,'(Energiepreise)'!$B$10:$C$23,2,0)&lt;&gt;"",VLOOKUP(F$7,'(Energiepreise)'!$B$10:$C$23,2,0)*F$22*(1+VLOOKUP(F$7,'(Energiepreise)'!$E$10:$BZ$23,3,0))^$C172/100,VLOOKUP(F$7,'(Energiepreise)'!$E$10:$BZ$23,4+$C171+'1. Anleitung'!$B$5-'(Energiepreise)'!$I$9,0)*F$22/100)</f>
        <v>0</v>
      </c>
      <c r="G172" s="674" t="n">
        <f aca="false">IF(VLOOKUP(G$7,'(Energiepreise)'!$B$10:$C$23,2,0)&lt;&gt;"",VLOOKUP(G$7,'(Energiepreise)'!$B$10:$C$23,2,0)*G$22*(1+VLOOKUP(G$7,'(Energiepreise)'!$E$10:$BZ$23,3,0))^$C172/100,VLOOKUP(G$7,'(Energiepreise)'!$E$10:$BZ$23,4+$C171+'1. Anleitung'!$B$5-'(Energiepreise)'!$I$9,0)*G$22/100)</f>
        <v>0</v>
      </c>
      <c r="H172" s="674" t="n">
        <f aca="false">IF(VLOOKUP(H$7,'(Energiepreise)'!$B$10:$C$23,2,0)&lt;&gt;"",VLOOKUP(H$7,'(Energiepreise)'!$B$10:$C$23,2,0)*H$22*(1+VLOOKUP(H$7,'(Energiepreise)'!$E$10:$BZ$23,3,0))^$C172/100,VLOOKUP(H$7,'(Energiepreise)'!$E$10:$BZ$23,4+$C171+'1. Anleitung'!$B$5-'(Energiepreise)'!$I$9,0)*H$22/100)</f>
        <v>0</v>
      </c>
      <c r="I172" s="674" t="n">
        <f aca="false">IF(VLOOKUP(I$7,'(Energiepreise)'!$B$10:$C$23,2,0)&lt;&gt;"",VLOOKUP(I$7,'(Energiepreise)'!$B$10:$C$23,2,0)*I$22*(1+VLOOKUP(I$7,'(Energiepreise)'!$E$10:$BZ$23,3,0))^$C172/100,VLOOKUP(I$7,'(Energiepreise)'!$E$10:$BZ$23,4+$C171+'1. Anleitung'!$B$5-'(Energiepreise)'!$I$9,0)*I$22/100)</f>
        <v>0</v>
      </c>
      <c r="J172" s="675"/>
      <c r="K172" s="676" t="n">
        <f aca="false">SUM(F172:I172)</f>
        <v>0</v>
      </c>
      <c r="L172" s="675"/>
      <c r="M172" s="675"/>
      <c r="N172" s="674" t="n">
        <f aca="false">IF(VLOOKUP(N$7,'(Energiepreise)'!$B$10:$C$23,2,0)&lt;&gt;"",VLOOKUP(N$7,'(Energiepreise)'!$B$10:$C$23,2,0)*N$22*(1+VLOOKUP(N$7,'(Energiepreise)'!$E$10:$BZ$23,3,0))^$C172/100,VLOOKUP(N$7,'(Energiepreise)'!$E$10:$BZ$23,4+$C171+'1. Anleitung'!$B$5-'(Energiepreise)'!$I$9,0)*N$22/100)</f>
        <v>0</v>
      </c>
      <c r="O172" s="674" t="n">
        <f aca="false">IF(VLOOKUP(O$7,'(Energiepreise)'!$B$10:$C$23,2,0)&lt;&gt;"",VLOOKUP(O$7,'(Energiepreise)'!$B$10:$C$23,2,0)*O$22*(1+VLOOKUP(O$7,'(Energiepreise)'!$E$10:$BZ$23,3,0))^$C172/100,VLOOKUP(O$7,'(Energiepreise)'!$E$10:$BZ$23,4+$C171+'1. Anleitung'!$B$5-'(Energiepreise)'!$I$9,0)*O$22/100)</f>
        <v>0</v>
      </c>
      <c r="P172" s="674" t="n">
        <f aca="false">IF(VLOOKUP(P$7,'(Energiepreise)'!$B$10:$C$23,2,0)&lt;&gt;"",VLOOKUP(P$7,'(Energiepreise)'!$B$10:$C$23,2,0)*P$22*(1+VLOOKUP(P$7,'(Energiepreise)'!$E$10:$BZ$23,3,0))^$C172/100,VLOOKUP(P$7,'(Energiepreise)'!$E$10:$BZ$23,4+$C171+'1. Anleitung'!$B$5-'(Energiepreise)'!$I$9,0)*P$22/100)</f>
        <v>0</v>
      </c>
      <c r="Q172" s="674" t="n">
        <f aca="false">IF(VLOOKUP(Q$7,'(Energiepreise)'!$B$10:$C$23,2,0)&lt;&gt;"",VLOOKUP(Q$7,'(Energiepreise)'!$B$10:$C$23,2,0)*Q$22*(1+VLOOKUP(Q$7,'(Energiepreise)'!$E$10:$BZ$23,3,0))^$C172/100,VLOOKUP(Q$7,'(Energiepreise)'!$E$10:$BZ$23,4+$C171+'1. Anleitung'!$B$5-'(Energiepreise)'!$I$9,0)*Q$22/100)</f>
        <v>0</v>
      </c>
      <c r="R172" s="675"/>
      <c r="S172" s="677" t="n">
        <f aca="false">SUM(N172:Q172)</f>
        <v>0</v>
      </c>
      <c r="T172" s="675"/>
      <c r="U172" s="674" t="n">
        <f aca="false">IF(VLOOKUP(U$7,'(Energiepreise)'!$B$10:$C$23,2,0)&lt;&gt;"",VLOOKUP(U$7,'(Energiepreise)'!$B$10:$C$23,2,0)*U$22*(1+VLOOKUP(U$7,'(Energiepreise)'!$E$10:$BZ$23,3,0))^$C172/100,VLOOKUP(U$7,'(Energiepreise)'!$E$10:$BZ$23,4+$C171+'1. Anleitung'!$B$5-'(Energiepreise)'!$I$9,0)*U$22/100)</f>
        <v>0</v>
      </c>
      <c r="V172" s="674" t="n">
        <f aca="false">IF(VLOOKUP(V$7,'(Energiepreise)'!$B$10:$C$23,2,0)&lt;&gt;"",VLOOKUP(V$7,'(Energiepreise)'!$B$10:$C$23,2,0)*V$22*(1+VLOOKUP(V$7,'(Energiepreise)'!$E$10:$BZ$23,3,0))^$C172/100,VLOOKUP(V$7,'(Energiepreise)'!$E$10:$BZ$23,4+$C171+'1. Anleitung'!$B$5-'(Energiepreise)'!$I$9,0)*V$22/100)</f>
        <v>0</v>
      </c>
      <c r="W172" s="674" t="n">
        <f aca="false">IF(VLOOKUP(W$7,'(Energiepreise)'!$B$10:$C$23,2,0)&lt;&gt;"",VLOOKUP(W$7,'(Energiepreise)'!$B$10:$C$23,2,0)*W$22*(1+VLOOKUP(W$7,'(Energiepreise)'!$E$10:$BZ$23,3,0))^$C172/100,VLOOKUP(W$7,'(Energiepreise)'!$E$10:$BZ$23,4+$C171+'1. Anleitung'!$B$5-'(Energiepreise)'!$I$9,0)*W$22/100)</f>
        <v>0</v>
      </c>
      <c r="X172" s="674" t="n">
        <f aca="false">IF(VLOOKUP(X$7,'(Energiepreise)'!$B$10:$C$23,2,0)&lt;&gt;"",VLOOKUP(X$7,'(Energiepreise)'!$B$10:$C$23,2,0)*X$22*(1+VLOOKUP(X$7,'(Energiepreise)'!$E$10:$BZ$23,3,0))^$C172/100,VLOOKUP(X$7,'(Energiepreise)'!$E$10:$BZ$23,4+$C171+'1. Anleitung'!$B$5-'(Energiepreise)'!$I$9,0)*X$22/100)</f>
        <v>0</v>
      </c>
      <c r="Y172" s="674" t="n">
        <f aca="false">IF(VLOOKUP(Y$7,'(Energiepreise)'!$B$10:$C$23,2,0)&lt;&gt;"",VLOOKUP(Y$7,'(Energiepreise)'!$B$10:$C$23,2,0)*Y$22*(1+VLOOKUP(Y$7,'(Energiepreise)'!$E$10:$BZ$23,3,0))^$C172/100,VLOOKUP(Y$7,'(Energiepreise)'!$E$10:$BZ$23,4+$C171+'1. Anleitung'!$B$5-'(Energiepreise)'!$I$9,0)*Y$22/100)</f>
        <v>0</v>
      </c>
      <c r="Z172" s="674" t="n">
        <f aca="false">IF(VLOOKUP(Z$7,'(Energiepreise)'!$B$10:$C$23,2,0)&lt;&gt;"",VLOOKUP(Z$7,'(Energiepreise)'!$B$10:$C$23,2,0)*Z$22*(1+VLOOKUP(Z$7,'(Energiepreise)'!$E$10:$BZ$23,3,0))^$C172/100,VLOOKUP(Z$7,'(Energiepreise)'!$E$10:$BZ$23,4+$C171+'1. Anleitung'!$B$5-'(Energiepreise)'!$I$9,0)*Z$22/100)</f>
        <v>0</v>
      </c>
      <c r="AA172" s="674" t="n">
        <f aca="false">IF(VLOOKUP(AA$7,'(Energiepreise)'!$B$10:$C$23,2,0)&lt;&gt;"",VLOOKUP(AA$7,'(Energiepreise)'!$B$10:$C$23,2,0)*AA$22*(1+VLOOKUP(AA$7,'(Energiepreise)'!$E$10:$BZ$23,3,0))^$C172/100,VLOOKUP(AA$7,'(Energiepreise)'!$E$10:$BZ$23,4+$C171+'1. Anleitung'!$B$5-'(Energiepreise)'!$I$9,0)*AA$22/100)</f>
        <v>0</v>
      </c>
      <c r="AB172" s="674" t="n">
        <f aca="false">IF(VLOOKUP(AB$7,'(Energiepreise)'!$B$10:$C$23,2,0)&lt;&gt;"",VLOOKUP(AB$7,'(Energiepreise)'!$B$10:$C$23,2,0)*AB$22*(1+VLOOKUP(AB$7,'(Energiepreise)'!$E$10:$BZ$23,3,0))^$C172/100,VLOOKUP(AB$7,'(Energiepreise)'!$E$10:$BZ$23,4+$C171+'1. Anleitung'!$B$5-'(Energiepreise)'!$I$9,0)*AB$22/100)</f>
        <v>0</v>
      </c>
      <c r="AC172" s="674" t="n">
        <f aca="false">IF(VLOOKUP(AC$7,'(Energiepreise)'!$B$10:$C$23,2,0)&lt;&gt;"",VLOOKUP(AC$7,'(Energiepreise)'!$B$10:$C$23,2,0)*AC$22*(1+VLOOKUP(AC$7,'(Energiepreise)'!$E$10:$BZ$23,3,0))^$C172/100,VLOOKUP(AC$7,'(Energiepreise)'!$E$10:$BZ$23,4+$C171+'1. Anleitung'!$B$5-'(Energiepreise)'!$I$9,0)*AC$22/100)</f>
        <v>0</v>
      </c>
      <c r="AD172" s="674" t="n">
        <f aca="false">IF(VLOOKUP(AD$7,'(Energiepreise)'!$B$10:$C$23,2,0)&lt;&gt;"",VLOOKUP(AD$7,'(Energiepreise)'!$B$10:$C$23,2,0)*AD$22*(1+VLOOKUP(AD$7,'(Energiepreise)'!$E$10:$BZ$23,3,0))^$C172/100,VLOOKUP(AD$7,'(Energiepreise)'!$E$10:$BZ$23,4+$C171+'1. Anleitung'!$B$5-'(Energiepreise)'!$I$9,0)*AD$22/100)</f>
        <v>0</v>
      </c>
      <c r="AE172" s="674" t="n">
        <f aca="false">IF(VLOOKUP(AE$7,'(Energiepreise)'!$B$10:$C$23,2,0)&lt;&gt;"",VLOOKUP(AE$7,'(Energiepreise)'!$B$10:$C$23,2,0)*AE$22*(1+VLOOKUP(AE$7,'(Energiepreise)'!$E$10:$BZ$23,3,0))^$C172/100,VLOOKUP(AE$7,'(Energiepreise)'!$E$10:$BZ$23,4+$C171+'1. Anleitung'!$B$5-'(Energiepreise)'!$I$9,0)*AE$22/100)</f>
        <v>0</v>
      </c>
      <c r="AF172" s="674" t="n">
        <f aca="false">IF(VLOOKUP(AF$7,'(Energiepreise)'!$B$10:$C$23,2,0)&lt;&gt;"",VLOOKUP(AF$7,'(Energiepreise)'!$B$10:$C$23,2,0)*AF$22*(1+VLOOKUP(AF$7,'(Energiepreise)'!$E$10:$BZ$23,3,0))^$C172/100,VLOOKUP(AF$7,'(Energiepreise)'!$E$10:$BZ$23,4+$C171+'1. Anleitung'!$B$5-'(Energiepreise)'!$I$9,0)*AF$22/100)</f>
        <v>0</v>
      </c>
      <c r="AG172" s="674" t="n">
        <f aca="false">IF(VLOOKUP(AG$7,'(Energiepreise)'!$B$10:$C$23,2,0)&lt;&gt;"",VLOOKUP(AG$7,'(Energiepreise)'!$B$10:$C$23,2,0)*AG$22*(1+VLOOKUP(AG$7,'(Energiepreise)'!$E$10:$BZ$23,3,0))^$C172/100,VLOOKUP(AG$7,'(Energiepreise)'!$E$10:$BZ$23,4+$C171+'1. Anleitung'!$B$5-'(Energiepreise)'!$I$9,0)*AG$22/100)</f>
        <v>0</v>
      </c>
      <c r="AH172" s="674" t="n">
        <f aca="false">IF(VLOOKUP(AH$7,'(Energiepreise)'!$B$10:$C$23,2,0)&lt;&gt;"",VLOOKUP(AH$7,'(Energiepreise)'!$B$10:$C$23,2,0)*AH$22*(1+VLOOKUP(AH$7,'(Energiepreise)'!$E$10:$BZ$23,3,0))^$C172/100,VLOOKUP(AH$7,'(Energiepreise)'!$E$10:$BZ$23,4+$C171+'1. Anleitung'!$B$5-'(Energiepreise)'!$I$9,0)*AH$22/100)</f>
        <v>0</v>
      </c>
      <c r="AI172" s="674" t="n">
        <f aca="false">IF(VLOOKUP(AI$7,'(Energiepreise)'!$B$10:$C$23,2,0)&lt;&gt;"",VLOOKUP(AI$7,'(Energiepreise)'!$B$10:$C$23,2,0)*AI$22*(1+VLOOKUP(AI$7,'(Energiepreise)'!$E$10:$BZ$23,3,0))^$C172/100,VLOOKUP(AI$7,'(Energiepreise)'!$E$10:$BZ$23,4+$C171+'1. Anleitung'!$B$5-'(Energiepreise)'!$I$9,0)*AI$22/100)</f>
        <v>0</v>
      </c>
      <c r="AJ172" s="674" t="n">
        <f aca="false">IF(VLOOKUP(AJ$7,'(Energiepreise)'!$B$10:$C$23,2,0)&lt;&gt;"",VLOOKUP(AJ$7,'(Energiepreise)'!$B$10:$C$23,2,0)*AJ$22*(1+VLOOKUP(AJ$7,'(Energiepreise)'!$E$10:$BZ$23,3,0))^$C172/100,VLOOKUP(AJ$7,'(Energiepreise)'!$E$10:$BZ$23,4+$C171+'1. Anleitung'!$B$5-'(Energiepreise)'!$I$9,0)*AJ$22/100)</f>
        <v>0</v>
      </c>
      <c r="AK172" s="674" t="n">
        <f aca="false">IF(VLOOKUP(AK$7,'(Energiepreise)'!$B$10:$C$23,2,0)&lt;&gt;"",VLOOKUP(AK$7,'(Energiepreise)'!$B$10:$C$23,2,0)*AK$22*(1+VLOOKUP(AK$7,'(Energiepreise)'!$E$10:$BZ$23,3,0))^$C172/100,VLOOKUP(AK$7,'(Energiepreise)'!$E$10:$BZ$23,4+$C171+'1. Anleitung'!$B$5-'(Energiepreise)'!$I$9,0)*AK$22/100)</f>
        <v>0</v>
      </c>
      <c r="AL172" s="674" t="e">
        <f aca="false">IF(VLOOKUP(AL$7,'(Energiepreise)'!$B$10:$C$23,2,0)&lt;&gt;"",VLOOKUP(AL$7,'(Energiepreise)'!$B$10:$C$23,2,0)*AL$22*(1+VLOOKUP(AL$7,'(Energiepreise)'!$E$10:$BZ$23,3,0))^$C172/100,VLOOKUP(AL$7,'(Energiepreise)'!$E$10:$BZ$23,4+$C171+'1. Anleitung'!$B$5-'(Energiepreise)'!$I$9,0)*AL$22/100)</f>
        <v>#N/A</v>
      </c>
      <c r="AM172" s="674" t="e">
        <f aca="false">IF(VLOOKUP(AM$7,'(Energiepreise)'!$B$10:$C$23,2,0)&lt;&gt;"",VLOOKUP(AM$7,'(Energiepreise)'!$B$10:$C$23,2,0)*AM$22*(1+VLOOKUP(AM$7,'(Energiepreise)'!$E$10:$BZ$23,3,0))^$C172/100,VLOOKUP(AM$7,'(Energiepreise)'!$E$10:$BZ$23,4+$C171+'1. Anleitung'!$B$5-'(Energiepreise)'!$I$9,0)*AM$22/100)</f>
        <v>#N/A</v>
      </c>
      <c r="AN172" s="674" t="e">
        <f aca="false">IF(VLOOKUP(AN$7,'(Energiepreise)'!$B$10:$C$23,2,0)&lt;&gt;"",VLOOKUP(AN$7,'(Energiepreise)'!$B$10:$C$23,2,0)*AN$22*(1+VLOOKUP(AN$7,'(Energiepreise)'!$E$10:$BZ$23,3,0))^$C172/100,VLOOKUP(AN$7,'(Energiepreise)'!$E$10:$BZ$23,4+$C171+'1. Anleitung'!$B$5-'(Energiepreise)'!$I$9,0)*AN$22/100)</f>
        <v>#N/A</v>
      </c>
      <c r="ALP172" s="669"/>
      <c r="ALQ172" s="669"/>
      <c r="ALR172" s="669"/>
      <c r="ALS172" s="669"/>
    </row>
    <row r="173" s="569" customFormat="true" ht="17.25" hidden="false" customHeight="false" outlineLevel="0" collapsed="false">
      <c r="A173" s="660"/>
      <c r="B173" s="670"/>
      <c r="C173" s="671" t="n">
        <v>39</v>
      </c>
      <c r="D173" s="673"/>
      <c r="E173" s="667"/>
      <c r="F173" s="674" t="n">
        <f aca="false">IF(VLOOKUP(F$7,'(Energiepreise)'!$B$10:$C$23,2,0)&lt;&gt;"",VLOOKUP(F$7,'(Energiepreise)'!$B$10:$C$23,2,0)*F$22*(1+VLOOKUP(F$7,'(Energiepreise)'!$E$10:$BZ$23,3,0))^$C173/100,VLOOKUP(F$7,'(Energiepreise)'!$E$10:$BZ$23,4+$C172+'1. Anleitung'!$B$5-'(Energiepreise)'!$I$9,0)*F$22/100)</f>
        <v>0</v>
      </c>
      <c r="G173" s="674" t="n">
        <f aca="false">IF(VLOOKUP(G$7,'(Energiepreise)'!$B$10:$C$23,2,0)&lt;&gt;"",VLOOKUP(G$7,'(Energiepreise)'!$B$10:$C$23,2,0)*G$22*(1+VLOOKUP(G$7,'(Energiepreise)'!$E$10:$BZ$23,3,0))^$C173/100,VLOOKUP(G$7,'(Energiepreise)'!$E$10:$BZ$23,4+$C172+'1. Anleitung'!$B$5-'(Energiepreise)'!$I$9,0)*G$22/100)</f>
        <v>0</v>
      </c>
      <c r="H173" s="674" t="n">
        <f aca="false">IF(VLOOKUP(H$7,'(Energiepreise)'!$B$10:$C$23,2,0)&lt;&gt;"",VLOOKUP(H$7,'(Energiepreise)'!$B$10:$C$23,2,0)*H$22*(1+VLOOKUP(H$7,'(Energiepreise)'!$E$10:$BZ$23,3,0))^$C173/100,VLOOKUP(H$7,'(Energiepreise)'!$E$10:$BZ$23,4+$C172+'1. Anleitung'!$B$5-'(Energiepreise)'!$I$9,0)*H$22/100)</f>
        <v>0</v>
      </c>
      <c r="I173" s="674" t="n">
        <f aca="false">IF(VLOOKUP(I$7,'(Energiepreise)'!$B$10:$C$23,2,0)&lt;&gt;"",VLOOKUP(I$7,'(Energiepreise)'!$B$10:$C$23,2,0)*I$22*(1+VLOOKUP(I$7,'(Energiepreise)'!$E$10:$BZ$23,3,0))^$C173/100,VLOOKUP(I$7,'(Energiepreise)'!$E$10:$BZ$23,4+$C172+'1. Anleitung'!$B$5-'(Energiepreise)'!$I$9,0)*I$22/100)</f>
        <v>0</v>
      </c>
      <c r="J173" s="675"/>
      <c r="K173" s="676" t="n">
        <f aca="false">SUM(F173:I173)</f>
        <v>0</v>
      </c>
      <c r="L173" s="675"/>
      <c r="M173" s="675"/>
      <c r="N173" s="674" t="n">
        <f aca="false">IF(VLOOKUP(N$7,'(Energiepreise)'!$B$10:$C$23,2,0)&lt;&gt;"",VLOOKUP(N$7,'(Energiepreise)'!$B$10:$C$23,2,0)*N$22*(1+VLOOKUP(N$7,'(Energiepreise)'!$E$10:$BZ$23,3,0))^$C173/100,VLOOKUP(N$7,'(Energiepreise)'!$E$10:$BZ$23,4+$C172+'1. Anleitung'!$B$5-'(Energiepreise)'!$I$9,0)*N$22/100)</f>
        <v>0</v>
      </c>
      <c r="O173" s="674" t="n">
        <f aca="false">IF(VLOOKUP(O$7,'(Energiepreise)'!$B$10:$C$23,2,0)&lt;&gt;"",VLOOKUP(O$7,'(Energiepreise)'!$B$10:$C$23,2,0)*O$22*(1+VLOOKUP(O$7,'(Energiepreise)'!$E$10:$BZ$23,3,0))^$C173/100,VLOOKUP(O$7,'(Energiepreise)'!$E$10:$BZ$23,4+$C172+'1. Anleitung'!$B$5-'(Energiepreise)'!$I$9,0)*O$22/100)</f>
        <v>0</v>
      </c>
      <c r="P173" s="674" t="n">
        <f aca="false">IF(VLOOKUP(P$7,'(Energiepreise)'!$B$10:$C$23,2,0)&lt;&gt;"",VLOOKUP(P$7,'(Energiepreise)'!$B$10:$C$23,2,0)*P$22*(1+VLOOKUP(P$7,'(Energiepreise)'!$E$10:$BZ$23,3,0))^$C173/100,VLOOKUP(P$7,'(Energiepreise)'!$E$10:$BZ$23,4+$C172+'1. Anleitung'!$B$5-'(Energiepreise)'!$I$9,0)*P$22/100)</f>
        <v>0</v>
      </c>
      <c r="Q173" s="674" t="n">
        <f aca="false">IF(VLOOKUP(Q$7,'(Energiepreise)'!$B$10:$C$23,2,0)&lt;&gt;"",VLOOKUP(Q$7,'(Energiepreise)'!$B$10:$C$23,2,0)*Q$22*(1+VLOOKUP(Q$7,'(Energiepreise)'!$E$10:$BZ$23,3,0))^$C173/100,VLOOKUP(Q$7,'(Energiepreise)'!$E$10:$BZ$23,4+$C172+'1. Anleitung'!$B$5-'(Energiepreise)'!$I$9,0)*Q$22/100)</f>
        <v>0</v>
      </c>
      <c r="R173" s="675"/>
      <c r="S173" s="677" t="n">
        <f aca="false">SUM(N173:Q173)</f>
        <v>0</v>
      </c>
      <c r="T173" s="675"/>
      <c r="U173" s="674" t="n">
        <f aca="false">IF(VLOOKUP(U$7,'(Energiepreise)'!$B$10:$C$23,2,0)&lt;&gt;"",VLOOKUP(U$7,'(Energiepreise)'!$B$10:$C$23,2,0)*U$22*(1+VLOOKUP(U$7,'(Energiepreise)'!$E$10:$BZ$23,3,0))^$C173/100,VLOOKUP(U$7,'(Energiepreise)'!$E$10:$BZ$23,4+$C172+'1. Anleitung'!$B$5-'(Energiepreise)'!$I$9,0)*U$22/100)</f>
        <v>0</v>
      </c>
      <c r="V173" s="674" t="n">
        <f aca="false">IF(VLOOKUP(V$7,'(Energiepreise)'!$B$10:$C$23,2,0)&lt;&gt;"",VLOOKUP(V$7,'(Energiepreise)'!$B$10:$C$23,2,0)*V$22*(1+VLOOKUP(V$7,'(Energiepreise)'!$E$10:$BZ$23,3,0))^$C173/100,VLOOKUP(V$7,'(Energiepreise)'!$E$10:$BZ$23,4+$C172+'1. Anleitung'!$B$5-'(Energiepreise)'!$I$9,0)*V$22/100)</f>
        <v>0</v>
      </c>
      <c r="W173" s="674" t="n">
        <f aca="false">IF(VLOOKUP(W$7,'(Energiepreise)'!$B$10:$C$23,2,0)&lt;&gt;"",VLOOKUP(W$7,'(Energiepreise)'!$B$10:$C$23,2,0)*W$22*(1+VLOOKUP(W$7,'(Energiepreise)'!$E$10:$BZ$23,3,0))^$C173/100,VLOOKUP(W$7,'(Energiepreise)'!$E$10:$BZ$23,4+$C172+'1. Anleitung'!$B$5-'(Energiepreise)'!$I$9,0)*W$22/100)</f>
        <v>0</v>
      </c>
      <c r="X173" s="674" t="n">
        <f aca="false">IF(VLOOKUP(X$7,'(Energiepreise)'!$B$10:$C$23,2,0)&lt;&gt;"",VLOOKUP(X$7,'(Energiepreise)'!$B$10:$C$23,2,0)*X$22*(1+VLOOKUP(X$7,'(Energiepreise)'!$E$10:$BZ$23,3,0))^$C173/100,VLOOKUP(X$7,'(Energiepreise)'!$E$10:$BZ$23,4+$C172+'1. Anleitung'!$B$5-'(Energiepreise)'!$I$9,0)*X$22/100)</f>
        <v>0</v>
      </c>
      <c r="Y173" s="674" t="n">
        <f aca="false">IF(VLOOKUP(Y$7,'(Energiepreise)'!$B$10:$C$23,2,0)&lt;&gt;"",VLOOKUP(Y$7,'(Energiepreise)'!$B$10:$C$23,2,0)*Y$22*(1+VLOOKUP(Y$7,'(Energiepreise)'!$E$10:$BZ$23,3,0))^$C173/100,VLOOKUP(Y$7,'(Energiepreise)'!$E$10:$BZ$23,4+$C172+'1. Anleitung'!$B$5-'(Energiepreise)'!$I$9,0)*Y$22/100)</f>
        <v>0</v>
      </c>
      <c r="Z173" s="674" t="n">
        <f aca="false">IF(VLOOKUP(Z$7,'(Energiepreise)'!$B$10:$C$23,2,0)&lt;&gt;"",VLOOKUP(Z$7,'(Energiepreise)'!$B$10:$C$23,2,0)*Z$22*(1+VLOOKUP(Z$7,'(Energiepreise)'!$E$10:$BZ$23,3,0))^$C173/100,VLOOKUP(Z$7,'(Energiepreise)'!$E$10:$BZ$23,4+$C172+'1. Anleitung'!$B$5-'(Energiepreise)'!$I$9,0)*Z$22/100)</f>
        <v>0</v>
      </c>
      <c r="AA173" s="674" t="n">
        <f aca="false">IF(VLOOKUP(AA$7,'(Energiepreise)'!$B$10:$C$23,2,0)&lt;&gt;"",VLOOKUP(AA$7,'(Energiepreise)'!$B$10:$C$23,2,0)*AA$22*(1+VLOOKUP(AA$7,'(Energiepreise)'!$E$10:$BZ$23,3,0))^$C173/100,VLOOKUP(AA$7,'(Energiepreise)'!$E$10:$BZ$23,4+$C172+'1. Anleitung'!$B$5-'(Energiepreise)'!$I$9,0)*AA$22/100)</f>
        <v>0</v>
      </c>
      <c r="AB173" s="674" t="n">
        <f aca="false">IF(VLOOKUP(AB$7,'(Energiepreise)'!$B$10:$C$23,2,0)&lt;&gt;"",VLOOKUP(AB$7,'(Energiepreise)'!$B$10:$C$23,2,0)*AB$22*(1+VLOOKUP(AB$7,'(Energiepreise)'!$E$10:$BZ$23,3,0))^$C173/100,VLOOKUP(AB$7,'(Energiepreise)'!$E$10:$BZ$23,4+$C172+'1. Anleitung'!$B$5-'(Energiepreise)'!$I$9,0)*AB$22/100)</f>
        <v>0</v>
      </c>
      <c r="AC173" s="674" t="n">
        <f aca="false">IF(VLOOKUP(AC$7,'(Energiepreise)'!$B$10:$C$23,2,0)&lt;&gt;"",VLOOKUP(AC$7,'(Energiepreise)'!$B$10:$C$23,2,0)*AC$22*(1+VLOOKUP(AC$7,'(Energiepreise)'!$E$10:$BZ$23,3,0))^$C173/100,VLOOKUP(AC$7,'(Energiepreise)'!$E$10:$BZ$23,4+$C172+'1. Anleitung'!$B$5-'(Energiepreise)'!$I$9,0)*AC$22/100)</f>
        <v>0</v>
      </c>
      <c r="AD173" s="674" t="n">
        <f aca="false">IF(VLOOKUP(AD$7,'(Energiepreise)'!$B$10:$C$23,2,0)&lt;&gt;"",VLOOKUP(AD$7,'(Energiepreise)'!$B$10:$C$23,2,0)*AD$22*(1+VLOOKUP(AD$7,'(Energiepreise)'!$E$10:$BZ$23,3,0))^$C173/100,VLOOKUP(AD$7,'(Energiepreise)'!$E$10:$BZ$23,4+$C172+'1. Anleitung'!$B$5-'(Energiepreise)'!$I$9,0)*AD$22/100)</f>
        <v>0</v>
      </c>
      <c r="AE173" s="674" t="n">
        <f aca="false">IF(VLOOKUP(AE$7,'(Energiepreise)'!$B$10:$C$23,2,0)&lt;&gt;"",VLOOKUP(AE$7,'(Energiepreise)'!$B$10:$C$23,2,0)*AE$22*(1+VLOOKUP(AE$7,'(Energiepreise)'!$E$10:$BZ$23,3,0))^$C173/100,VLOOKUP(AE$7,'(Energiepreise)'!$E$10:$BZ$23,4+$C172+'1. Anleitung'!$B$5-'(Energiepreise)'!$I$9,0)*AE$22/100)</f>
        <v>0</v>
      </c>
      <c r="AF173" s="674" t="n">
        <f aca="false">IF(VLOOKUP(AF$7,'(Energiepreise)'!$B$10:$C$23,2,0)&lt;&gt;"",VLOOKUP(AF$7,'(Energiepreise)'!$B$10:$C$23,2,0)*AF$22*(1+VLOOKUP(AF$7,'(Energiepreise)'!$E$10:$BZ$23,3,0))^$C173/100,VLOOKUP(AF$7,'(Energiepreise)'!$E$10:$BZ$23,4+$C172+'1. Anleitung'!$B$5-'(Energiepreise)'!$I$9,0)*AF$22/100)</f>
        <v>0</v>
      </c>
      <c r="AG173" s="674" t="n">
        <f aca="false">IF(VLOOKUP(AG$7,'(Energiepreise)'!$B$10:$C$23,2,0)&lt;&gt;"",VLOOKUP(AG$7,'(Energiepreise)'!$B$10:$C$23,2,0)*AG$22*(1+VLOOKUP(AG$7,'(Energiepreise)'!$E$10:$BZ$23,3,0))^$C173/100,VLOOKUP(AG$7,'(Energiepreise)'!$E$10:$BZ$23,4+$C172+'1. Anleitung'!$B$5-'(Energiepreise)'!$I$9,0)*AG$22/100)</f>
        <v>0</v>
      </c>
      <c r="AH173" s="674" t="n">
        <f aca="false">IF(VLOOKUP(AH$7,'(Energiepreise)'!$B$10:$C$23,2,0)&lt;&gt;"",VLOOKUP(AH$7,'(Energiepreise)'!$B$10:$C$23,2,0)*AH$22*(1+VLOOKUP(AH$7,'(Energiepreise)'!$E$10:$BZ$23,3,0))^$C173/100,VLOOKUP(AH$7,'(Energiepreise)'!$E$10:$BZ$23,4+$C172+'1. Anleitung'!$B$5-'(Energiepreise)'!$I$9,0)*AH$22/100)</f>
        <v>0</v>
      </c>
      <c r="AI173" s="674" t="n">
        <f aca="false">IF(VLOOKUP(AI$7,'(Energiepreise)'!$B$10:$C$23,2,0)&lt;&gt;"",VLOOKUP(AI$7,'(Energiepreise)'!$B$10:$C$23,2,0)*AI$22*(1+VLOOKUP(AI$7,'(Energiepreise)'!$E$10:$BZ$23,3,0))^$C173/100,VLOOKUP(AI$7,'(Energiepreise)'!$E$10:$BZ$23,4+$C172+'1. Anleitung'!$B$5-'(Energiepreise)'!$I$9,0)*AI$22/100)</f>
        <v>0</v>
      </c>
      <c r="AJ173" s="674" t="n">
        <f aca="false">IF(VLOOKUP(AJ$7,'(Energiepreise)'!$B$10:$C$23,2,0)&lt;&gt;"",VLOOKUP(AJ$7,'(Energiepreise)'!$B$10:$C$23,2,0)*AJ$22*(1+VLOOKUP(AJ$7,'(Energiepreise)'!$E$10:$BZ$23,3,0))^$C173/100,VLOOKUP(AJ$7,'(Energiepreise)'!$E$10:$BZ$23,4+$C172+'1. Anleitung'!$B$5-'(Energiepreise)'!$I$9,0)*AJ$22/100)</f>
        <v>0</v>
      </c>
      <c r="AK173" s="674" t="n">
        <f aca="false">IF(VLOOKUP(AK$7,'(Energiepreise)'!$B$10:$C$23,2,0)&lt;&gt;"",VLOOKUP(AK$7,'(Energiepreise)'!$B$10:$C$23,2,0)*AK$22*(1+VLOOKUP(AK$7,'(Energiepreise)'!$E$10:$BZ$23,3,0))^$C173/100,VLOOKUP(AK$7,'(Energiepreise)'!$E$10:$BZ$23,4+$C172+'1. Anleitung'!$B$5-'(Energiepreise)'!$I$9,0)*AK$22/100)</f>
        <v>0</v>
      </c>
      <c r="AL173" s="674" t="e">
        <f aca="false">IF(VLOOKUP(AL$7,'(Energiepreise)'!$B$10:$C$23,2,0)&lt;&gt;"",VLOOKUP(AL$7,'(Energiepreise)'!$B$10:$C$23,2,0)*AL$22*(1+VLOOKUP(AL$7,'(Energiepreise)'!$E$10:$BZ$23,3,0))^$C173/100,VLOOKUP(AL$7,'(Energiepreise)'!$E$10:$BZ$23,4+$C172+'1. Anleitung'!$B$5-'(Energiepreise)'!$I$9,0)*AL$22/100)</f>
        <v>#N/A</v>
      </c>
      <c r="AM173" s="674" t="e">
        <f aca="false">IF(VLOOKUP(AM$7,'(Energiepreise)'!$B$10:$C$23,2,0)&lt;&gt;"",VLOOKUP(AM$7,'(Energiepreise)'!$B$10:$C$23,2,0)*AM$22*(1+VLOOKUP(AM$7,'(Energiepreise)'!$E$10:$BZ$23,3,0))^$C173/100,VLOOKUP(AM$7,'(Energiepreise)'!$E$10:$BZ$23,4+$C172+'1. Anleitung'!$B$5-'(Energiepreise)'!$I$9,0)*AM$22/100)</f>
        <v>#N/A</v>
      </c>
      <c r="AN173" s="674" t="e">
        <f aca="false">IF(VLOOKUP(AN$7,'(Energiepreise)'!$B$10:$C$23,2,0)&lt;&gt;"",VLOOKUP(AN$7,'(Energiepreise)'!$B$10:$C$23,2,0)*AN$22*(1+VLOOKUP(AN$7,'(Energiepreise)'!$E$10:$BZ$23,3,0))^$C173/100,VLOOKUP(AN$7,'(Energiepreise)'!$E$10:$BZ$23,4+$C172+'1. Anleitung'!$B$5-'(Energiepreise)'!$I$9,0)*AN$22/100)</f>
        <v>#N/A</v>
      </c>
      <c r="ALP173" s="669"/>
      <c r="ALQ173" s="669"/>
      <c r="ALR173" s="669"/>
      <c r="ALS173" s="669"/>
    </row>
    <row r="174" s="569" customFormat="true" ht="17.25" hidden="false" customHeight="false" outlineLevel="0" collapsed="false">
      <c r="A174" s="660"/>
      <c r="B174" s="670"/>
      <c r="C174" s="671" t="n">
        <v>40</v>
      </c>
      <c r="D174" s="673"/>
      <c r="E174" s="667"/>
      <c r="F174" s="674" t="n">
        <f aca="false">IF(VLOOKUP(F$7,'(Energiepreise)'!$B$10:$C$23,2,0)&lt;&gt;"",VLOOKUP(F$7,'(Energiepreise)'!$B$10:$C$23,2,0)*F$22*(1+VLOOKUP(F$7,'(Energiepreise)'!$E$10:$BZ$23,3,0))^$C174/100,VLOOKUP(F$7,'(Energiepreise)'!$E$10:$BZ$23,4+$C173+'1. Anleitung'!$B$5-'(Energiepreise)'!$I$9,0)*F$22/100)</f>
        <v>0</v>
      </c>
      <c r="G174" s="674" t="n">
        <f aca="false">IF(VLOOKUP(G$7,'(Energiepreise)'!$B$10:$C$23,2,0)&lt;&gt;"",VLOOKUP(G$7,'(Energiepreise)'!$B$10:$C$23,2,0)*G$22*(1+VLOOKUP(G$7,'(Energiepreise)'!$E$10:$BZ$23,3,0))^$C174/100,VLOOKUP(G$7,'(Energiepreise)'!$E$10:$BZ$23,4+$C173+'1. Anleitung'!$B$5-'(Energiepreise)'!$I$9,0)*G$22/100)</f>
        <v>0</v>
      </c>
      <c r="H174" s="674" t="n">
        <f aca="false">IF(VLOOKUP(H$7,'(Energiepreise)'!$B$10:$C$23,2,0)&lt;&gt;"",VLOOKUP(H$7,'(Energiepreise)'!$B$10:$C$23,2,0)*H$22*(1+VLOOKUP(H$7,'(Energiepreise)'!$E$10:$BZ$23,3,0))^$C174/100,VLOOKUP(H$7,'(Energiepreise)'!$E$10:$BZ$23,4+$C173+'1. Anleitung'!$B$5-'(Energiepreise)'!$I$9,0)*H$22/100)</f>
        <v>0</v>
      </c>
      <c r="I174" s="674" t="n">
        <f aca="false">IF(VLOOKUP(I$7,'(Energiepreise)'!$B$10:$C$23,2,0)&lt;&gt;"",VLOOKUP(I$7,'(Energiepreise)'!$B$10:$C$23,2,0)*I$22*(1+VLOOKUP(I$7,'(Energiepreise)'!$E$10:$BZ$23,3,0))^$C174/100,VLOOKUP(I$7,'(Energiepreise)'!$E$10:$BZ$23,4+$C173+'1. Anleitung'!$B$5-'(Energiepreise)'!$I$9,0)*I$22/100)</f>
        <v>0</v>
      </c>
      <c r="J174" s="675"/>
      <c r="K174" s="676" t="n">
        <f aca="false">SUM(F174:I174)</f>
        <v>0</v>
      </c>
      <c r="L174" s="675"/>
      <c r="M174" s="675"/>
      <c r="N174" s="674" t="n">
        <f aca="false">IF(VLOOKUP(N$7,'(Energiepreise)'!$B$10:$C$23,2,0)&lt;&gt;"",VLOOKUP(N$7,'(Energiepreise)'!$B$10:$C$23,2,0)*N$22*(1+VLOOKUP(N$7,'(Energiepreise)'!$E$10:$BZ$23,3,0))^$C174/100,VLOOKUP(N$7,'(Energiepreise)'!$E$10:$BZ$23,4+$C173+'1. Anleitung'!$B$5-'(Energiepreise)'!$I$9,0)*N$22/100)</f>
        <v>0</v>
      </c>
      <c r="O174" s="674" t="n">
        <f aca="false">IF(VLOOKUP(O$7,'(Energiepreise)'!$B$10:$C$23,2,0)&lt;&gt;"",VLOOKUP(O$7,'(Energiepreise)'!$B$10:$C$23,2,0)*O$22*(1+VLOOKUP(O$7,'(Energiepreise)'!$E$10:$BZ$23,3,0))^$C174/100,VLOOKUP(O$7,'(Energiepreise)'!$E$10:$BZ$23,4+$C173+'1. Anleitung'!$B$5-'(Energiepreise)'!$I$9,0)*O$22/100)</f>
        <v>0</v>
      </c>
      <c r="P174" s="674" t="n">
        <f aca="false">IF(VLOOKUP(P$7,'(Energiepreise)'!$B$10:$C$23,2,0)&lt;&gt;"",VLOOKUP(P$7,'(Energiepreise)'!$B$10:$C$23,2,0)*P$22*(1+VLOOKUP(P$7,'(Energiepreise)'!$E$10:$BZ$23,3,0))^$C174/100,VLOOKUP(P$7,'(Energiepreise)'!$E$10:$BZ$23,4+$C173+'1. Anleitung'!$B$5-'(Energiepreise)'!$I$9,0)*P$22/100)</f>
        <v>0</v>
      </c>
      <c r="Q174" s="674" t="n">
        <f aca="false">IF(VLOOKUP(Q$7,'(Energiepreise)'!$B$10:$C$23,2,0)&lt;&gt;"",VLOOKUP(Q$7,'(Energiepreise)'!$B$10:$C$23,2,0)*Q$22*(1+VLOOKUP(Q$7,'(Energiepreise)'!$E$10:$BZ$23,3,0))^$C174/100,VLOOKUP(Q$7,'(Energiepreise)'!$E$10:$BZ$23,4+$C173+'1. Anleitung'!$B$5-'(Energiepreise)'!$I$9,0)*Q$22/100)</f>
        <v>0</v>
      </c>
      <c r="R174" s="675"/>
      <c r="S174" s="677" t="n">
        <f aca="false">SUM(N174:Q174)</f>
        <v>0</v>
      </c>
      <c r="T174" s="675"/>
      <c r="U174" s="674" t="n">
        <f aca="false">IF(VLOOKUP(U$7,'(Energiepreise)'!$B$10:$C$23,2,0)&lt;&gt;"",VLOOKUP(U$7,'(Energiepreise)'!$B$10:$C$23,2,0)*U$22*(1+VLOOKUP(U$7,'(Energiepreise)'!$E$10:$BZ$23,3,0))^$C174/100,VLOOKUP(U$7,'(Energiepreise)'!$E$10:$BZ$23,4+$C173+'1. Anleitung'!$B$5-'(Energiepreise)'!$I$9,0)*U$22/100)</f>
        <v>0</v>
      </c>
      <c r="V174" s="674" t="n">
        <f aca="false">IF(VLOOKUP(V$7,'(Energiepreise)'!$B$10:$C$23,2,0)&lt;&gt;"",VLOOKUP(V$7,'(Energiepreise)'!$B$10:$C$23,2,0)*V$22*(1+VLOOKUP(V$7,'(Energiepreise)'!$E$10:$BZ$23,3,0))^$C174/100,VLOOKUP(V$7,'(Energiepreise)'!$E$10:$BZ$23,4+$C173+'1. Anleitung'!$B$5-'(Energiepreise)'!$I$9,0)*V$22/100)</f>
        <v>0</v>
      </c>
      <c r="W174" s="674" t="n">
        <f aca="false">IF(VLOOKUP(W$7,'(Energiepreise)'!$B$10:$C$23,2,0)&lt;&gt;"",VLOOKUP(W$7,'(Energiepreise)'!$B$10:$C$23,2,0)*W$22*(1+VLOOKUP(W$7,'(Energiepreise)'!$E$10:$BZ$23,3,0))^$C174/100,VLOOKUP(W$7,'(Energiepreise)'!$E$10:$BZ$23,4+$C173+'1. Anleitung'!$B$5-'(Energiepreise)'!$I$9,0)*W$22/100)</f>
        <v>0</v>
      </c>
      <c r="X174" s="674" t="n">
        <f aca="false">IF(VLOOKUP(X$7,'(Energiepreise)'!$B$10:$C$23,2,0)&lt;&gt;"",VLOOKUP(X$7,'(Energiepreise)'!$B$10:$C$23,2,0)*X$22*(1+VLOOKUP(X$7,'(Energiepreise)'!$E$10:$BZ$23,3,0))^$C174/100,VLOOKUP(X$7,'(Energiepreise)'!$E$10:$BZ$23,4+$C173+'1. Anleitung'!$B$5-'(Energiepreise)'!$I$9,0)*X$22/100)</f>
        <v>0</v>
      </c>
      <c r="Y174" s="674" t="n">
        <f aca="false">IF(VLOOKUP(Y$7,'(Energiepreise)'!$B$10:$C$23,2,0)&lt;&gt;"",VLOOKUP(Y$7,'(Energiepreise)'!$B$10:$C$23,2,0)*Y$22*(1+VLOOKUP(Y$7,'(Energiepreise)'!$E$10:$BZ$23,3,0))^$C174/100,VLOOKUP(Y$7,'(Energiepreise)'!$E$10:$BZ$23,4+$C173+'1. Anleitung'!$B$5-'(Energiepreise)'!$I$9,0)*Y$22/100)</f>
        <v>0</v>
      </c>
      <c r="Z174" s="674" t="n">
        <f aca="false">IF(VLOOKUP(Z$7,'(Energiepreise)'!$B$10:$C$23,2,0)&lt;&gt;"",VLOOKUP(Z$7,'(Energiepreise)'!$B$10:$C$23,2,0)*Z$22*(1+VLOOKUP(Z$7,'(Energiepreise)'!$E$10:$BZ$23,3,0))^$C174/100,VLOOKUP(Z$7,'(Energiepreise)'!$E$10:$BZ$23,4+$C173+'1. Anleitung'!$B$5-'(Energiepreise)'!$I$9,0)*Z$22/100)</f>
        <v>0</v>
      </c>
      <c r="AA174" s="674" t="n">
        <f aca="false">IF(VLOOKUP(AA$7,'(Energiepreise)'!$B$10:$C$23,2,0)&lt;&gt;"",VLOOKUP(AA$7,'(Energiepreise)'!$B$10:$C$23,2,0)*AA$22*(1+VLOOKUP(AA$7,'(Energiepreise)'!$E$10:$BZ$23,3,0))^$C174/100,VLOOKUP(AA$7,'(Energiepreise)'!$E$10:$BZ$23,4+$C173+'1. Anleitung'!$B$5-'(Energiepreise)'!$I$9,0)*AA$22/100)</f>
        <v>0</v>
      </c>
      <c r="AB174" s="674" t="n">
        <f aca="false">IF(VLOOKUP(AB$7,'(Energiepreise)'!$B$10:$C$23,2,0)&lt;&gt;"",VLOOKUP(AB$7,'(Energiepreise)'!$B$10:$C$23,2,0)*AB$22*(1+VLOOKUP(AB$7,'(Energiepreise)'!$E$10:$BZ$23,3,0))^$C174/100,VLOOKUP(AB$7,'(Energiepreise)'!$E$10:$BZ$23,4+$C173+'1. Anleitung'!$B$5-'(Energiepreise)'!$I$9,0)*AB$22/100)</f>
        <v>0</v>
      </c>
      <c r="AC174" s="674" t="n">
        <f aca="false">IF(VLOOKUP(AC$7,'(Energiepreise)'!$B$10:$C$23,2,0)&lt;&gt;"",VLOOKUP(AC$7,'(Energiepreise)'!$B$10:$C$23,2,0)*AC$22*(1+VLOOKUP(AC$7,'(Energiepreise)'!$E$10:$BZ$23,3,0))^$C174/100,VLOOKUP(AC$7,'(Energiepreise)'!$E$10:$BZ$23,4+$C173+'1. Anleitung'!$B$5-'(Energiepreise)'!$I$9,0)*AC$22/100)</f>
        <v>0</v>
      </c>
      <c r="AD174" s="674" t="n">
        <f aca="false">IF(VLOOKUP(AD$7,'(Energiepreise)'!$B$10:$C$23,2,0)&lt;&gt;"",VLOOKUP(AD$7,'(Energiepreise)'!$B$10:$C$23,2,0)*AD$22*(1+VLOOKUP(AD$7,'(Energiepreise)'!$E$10:$BZ$23,3,0))^$C174/100,VLOOKUP(AD$7,'(Energiepreise)'!$E$10:$BZ$23,4+$C173+'1. Anleitung'!$B$5-'(Energiepreise)'!$I$9,0)*AD$22/100)</f>
        <v>0</v>
      </c>
      <c r="AE174" s="674" t="n">
        <f aca="false">IF(VLOOKUP(AE$7,'(Energiepreise)'!$B$10:$C$23,2,0)&lt;&gt;"",VLOOKUP(AE$7,'(Energiepreise)'!$B$10:$C$23,2,0)*AE$22*(1+VLOOKUP(AE$7,'(Energiepreise)'!$E$10:$BZ$23,3,0))^$C174/100,VLOOKUP(AE$7,'(Energiepreise)'!$E$10:$BZ$23,4+$C173+'1. Anleitung'!$B$5-'(Energiepreise)'!$I$9,0)*AE$22/100)</f>
        <v>0</v>
      </c>
      <c r="AF174" s="674" t="n">
        <f aca="false">IF(VLOOKUP(AF$7,'(Energiepreise)'!$B$10:$C$23,2,0)&lt;&gt;"",VLOOKUP(AF$7,'(Energiepreise)'!$B$10:$C$23,2,0)*AF$22*(1+VLOOKUP(AF$7,'(Energiepreise)'!$E$10:$BZ$23,3,0))^$C174/100,VLOOKUP(AF$7,'(Energiepreise)'!$E$10:$BZ$23,4+$C173+'1. Anleitung'!$B$5-'(Energiepreise)'!$I$9,0)*AF$22/100)</f>
        <v>0</v>
      </c>
      <c r="AG174" s="674" t="n">
        <f aca="false">IF(VLOOKUP(AG$7,'(Energiepreise)'!$B$10:$C$23,2,0)&lt;&gt;"",VLOOKUP(AG$7,'(Energiepreise)'!$B$10:$C$23,2,0)*AG$22*(1+VLOOKUP(AG$7,'(Energiepreise)'!$E$10:$BZ$23,3,0))^$C174/100,VLOOKUP(AG$7,'(Energiepreise)'!$E$10:$BZ$23,4+$C173+'1. Anleitung'!$B$5-'(Energiepreise)'!$I$9,0)*AG$22/100)</f>
        <v>0</v>
      </c>
      <c r="AH174" s="674" t="n">
        <f aca="false">IF(VLOOKUP(AH$7,'(Energiepreise)'!$B$10:$C$23,2,0)&lt;&gt;"",VLOOKUP(AH$7,'(Energiepreise)'!$B$10:$C$23,2,0)*AH$22*(1+VLOOKUP(AH$7,'(Energiepreise)'!$E$10:$BZ$23,3,0))^$C174/100,VLOOKUP(AH$7,'(Energiepreise)'!$E$10:$BZ$23,4+$C173+'1. Anleitung'!$B$5-'(Energiepreise)'!$I$9,0)*AH$22/100)</f>
        <v>0</v>
      </c>
      <c r="AI174" s="674" t="n">
        <f aca="false">IF(VLOOKUP(AI$7,'(Energiepreise)'!$B$10:$C$23,2,0)&lt;&gt;"",VLOOKUP(AI$7,'(Energiepreise)'!$B$10:$C$23,2,0)*AI$22*(1+VLOOKUP(AI$7,'(Energiepreise)'!$E$10:$BZ$23,3,0))^$C174/100,VLOOKUP(AI$7,'(Energiepreise)'!$E$10:$BZ$23,4+$C173+'1. Anleitung'!$B$5-'(Energiepreise)'!$I$9,0)*AI$22/100)</f>
        <v>0</v>
      </c>
      <c r="AJ174" s="674" t="n">
        <f aca="false">IF(VLOOKUP(AJ$7,'(Energiepreise)'!$B$10:$C$23,2,0)&lt;&gt;"",VLOOKUP(AJ$7,'(Energiepreise)'!$B$10:$C$23,2,0)*AJ$22*(1+VLOOKUP(AJ$7,'(Energiepreise)'!$E$10:$BZ$23,3,0))^$C174/100,VLOOKUP(AJ$7,'(Energiepreise)'!$E$10:$BZ$23,4+$C173+'1. Anleitung'!$B$5-'(Energiepreise)'!$I$9,0)*AJ$22/100)</f>
        <v>0</v>
      </c>
      <c r="AK174" s="674" t="n">
        <f aca="false">IF(VLOOKUP(AK$7,'(Energiepreise)'!$B$10:$C$23,2,0)&lt;&gt;"",VLOOKUP(AK$7,'(Energiepreise)'!$B$10:$C$23,2,0)*AK$22*(1+VLOOKUP(AK$7,'(Energiepreise)'!$E$10:$BZ$23,3,0))^$C174/100,VLOOKUP(AK$7,'(Energiepreise)'!$E$10:$BZ$23,4+$C173+'1. Anleitung'!$B$5-'(Energiepreise)'!$I$9,0)*AK$22/100)</f>
        <v>0</v>
      </c>
      <c r="AL174" s="674" t="e">
        <f aca="false">IF(VLOOKUP(AL$7,'(Energiepreise)'!$B$10:$C$23,2,0)&lt;&gt;"",VLOOKUP(AL$7,'(Energiepreise)'!$B$10:$C$23,2,0)*AL$22*(1+VLOOKUP(AL$7,'(Energiepreise)'!$E$10:$BZ$23,3,0))^$C174/100,VLOOKUP(AL$7,'(Energiepreise)'!$E$10:$BZ$23,4+$C173+'1. Anleitung'!$B$5-'(Energiepreise)'!$I$9,0)*AL$22/100)</f>
        <v>#N/A</v>
      </c>
      <c r="AM174" s="674" t="e">
        <f aca="false">IF(VLOOKUP(AM$7,'(Energiepreise)'!$B$10:$C$23,2,0)&lt;&gt;"",VLOOKUP(AM$7,'(Energiepreise)'!$B$10:$C$23,2,0)*AM$22*(1+VLOOKUP(AM$7,'(Energiepreise)'!$E$10:$BZ$23,3,0))^$C174/100,VLOOKUP(AM$7,'(Energiepreise)'!$E$10:$BZ$23,4+$C173+'1. Anleitung'!$B$5-'(Energiepreise)'!$I$9,0)*AM$22/100)</f>
        <v>#N/A</v>
      </c>
      <c r="AN174" s="674" t="e">
        <f aca="false">IF(VLOOKUP(AN$7,'(Energiepreise)'!$B$10:$C$23,2,0)&lt;&gt;"",VLOOKUP(AN$7,'(Energiepreise)'!$B$10:$C$23,2,0)*AN$22*(1+VLOOKUP(AN$7,'(Energiepreise)'!$E$10:$BZ$23,3,0))^$C174/100,VLOOKUP(AN$7,'(Energiepreise)'!$E$10:$BZ$23,4+$C173+'1. Anleitung'!$B$5-'(Energiepreise)'!$I$9,0)*AN$22/100)</f>
        <v>#N/A</v>
      </c>
      <c r="ALP174" s="669"/>
      <c r="ALQ174" s="669"/>
      <c r="ALR174" s="669"/>
      <c r="ALS174" s="669"/>
    </row>
    <row r="175" s="569" customFormat="true" ht="17.25" hidden="false" customHeight="false" outlineLevel="0" collapsed="false">
      <c r="A175" s="660"/>
      <c r="B175" s="670"/>
      <c r="C175" s="678" t="s">
        <v>235</v>
      </c>
      <c r="D175" s="673"/>
      <c r="E175" s="678"/>
      <c r="F175" s="674" t="n">
        <f aca="true">SUM(F135:OFFSET(F135,$C$55-1,0))/$C$55</f>
        <v>0</v>
      </c>
      <c r="G175" s="674" t="n">
        <f aca="true">SUM(G135:OFFSET(G135,$C$55-1,0))/$C$55</f>
        <v>0</v>
      </c>
      <c r="H175" s="674" t="n">
        <f aca="true">SUM(H135:OFFSET(H135,$C$55-1,0))/$C$55</f>
        <v>0</v>
      </c>
      <c r="I175" s="674" t="n">
        <f aca="true">SUM(I135:OFFSET(I135,$C$55-1,0))/$C$55</f>
        <v>0</v>
      </c>
      <c r="J175" s="678"/>
      <c r="K175" s="678" t="n">
        <f aca="false">SUM(F175:I175)</f>
        <v>0</v>
      </c>
      <c r="L175" s="678"/>
      <c r="M175" s="678"/>
      <c r="N175" s="674" t="n">
        <f aca="true">SUM(N135:OFFSET(N135,$C$55-1,0))/$C$55</f>
        <v>0</v>
      </c>
      <c r="O175" s="674" t="n">
        <f aca="true">SUM(O135:OFFSET(O135,$C$55-1,0))/$C$55</f>
        <v>0</v>
      </c>
      <c r="P175" s="674" t="n">
        <f aca="true">SUM(P135:OFFSET(P135,$C$55-1,0))/$C$55</f>
        <v>0</v>
      </c>
      <c r="Q175" s="674" t="n">
        <f aca="true">SUM(Q135:OFFSET(Q135,$C$55-1,0))/$C$55</f>
        <v>0</v>
      </c>
      <c r="R175" s="678"/>
      <c r="S175" s="679" t="n">
        <f aca="false">SUM(N175:Q175)</f>
        <v>0</v>
      </c>
      <c r="T175" s="678"/>
      <c r="U175" s="674" t="n">
        <f aca="true">SUM(U135:OFFSET(U135,$C$55-1,0))/$C$55</f>
        <v>0</v>
      </c>
      <c r="V175" s="674" t="n">
        <f aca="true">SUM(V135:OFFSET(V135,$C$55-1,0))/$C$55</f>
        <v>0</v>
      </c>
      <c r="W175" s="674" t="n">
        <f aca="true">SUM(W135:OFFSET(W135,$C$55-1,0))/$C$55</f>
        <v>0</v>
      </c>
      <c r="X175" s="674" t="n">
        <f aca="true">SUM(X135:OFFSET(X135,$C$55-1,0))/$C$55</f>
        <v>0</v>
      </c>
      <c r="Y175" s="674" t="n">
        <f aca="true">SUM(Y135:OFFSET(Y135,$C$55-1,0))/$C$55</f>
        <v>0</v>
      </c>
      <c r="Z175" s="674" t="n">
        <f aca="true">SUM(Z135:OFFSET(Z135,$C$55-1,0))/$C$55</f>
        <v>0</v>
      </c>
      <c r="AA175" s="674" t="n">
        <f aca="true">SUM(AA135:OFFSET(AA135,$C$55-1,0))/$C$55</f>
        <v>0</v>
      </c>
      <c r="AB175" s="674" t="n">
        <f aca="true">SUM(AB135:OFFSET(AB135,$C$55-1,0))/$C$55</f>
        <v>0</v>
      </c>
      <c r="AC175" s="674" t="n">
        <f aca="true">SUM(AC135:OFFSET(AC135,$C$55-1,0))/$C$55</f>
        <v>0</v>
      </c>
      <c r="AD175" s="674" t="n">
        <f aca="true">SUM(AD135:OFFSET(AD135,$C$55-1,0))/$C$55</f>
        <v>0</v>
      </c>
      <c r="AE175" s="674" t="n">
        <f aca="true">SUM(AE135:OFFSET(AE135,$C$55-1,0))/$C$55</f>
        <v>0</v>
      </c>
      <c r="AF175" s="674" t="n">
        <f aca="true">SUM(AF135:OFFSET(AF135,$C$55-1,0))/$C$55</f>
        <v>0</v>
      </c>
      <c r="AG175" s="674" t="n">
        <f aca="true">SUM(AG135:OFFSET(AG135,$C$55-1,0))/$C$55</f>
        <v>0</v>
      </c>
      <c r="AH175" s="674" t="n">
        <f aca="true">SUM(AH135:OFFSET(AH135,$C$55-1,0))/$C$55</f>
        <v>0</v>
      </c>
      <c r="AI175" s="674" t="n">
        <f aca="true">SUM(AI135:OFFSET(AI135,$C$55-1,0))/$C$55</f>
        <v>0</v>
      </c>
      <c r="AJ175" s="674" t="n">
        <f aca="true">SUM(AJ135:OFFSET(AJ135,$C$55-1,0))/$C$55</f>
        <v>0</v>
      </c>
      <c r="AK175" s="674" t="n">
        <f aca="true">SUM(AK135:OFFSET(AK135,$C$55-1,0))/$C$55</f>
        <v>0</v>
      </c>
      <c r="AL175" s="674" t="e">
        <f aca="true">SUM(AL135:OFFSET(AL135,$C$55-1,0))/$C$55</f>
        <v>#N/A</v>
      </c>
      <c r="AM175" s="674" t="e">
        <f aca="true">SUM(AM135:OFFSET(AM135,$C$55-1,0))/$C$55</f>
        <v>#N/A</v>
      </c>
      <c r="AN175" s="674" t="e">
        <f aca="true">SUM(AN135:OFFSET(AN135,$C$55-1,0))/$C$55</f>
        <v>#N/A</v>
      </c>
      <c r="ALP175" s="669"/>
      <c r="ALQ175" s="669"/>
      <c r="ALR175" s="669"/>
      <c r="ALS175" s="669"/>
    </row>
    <row r="176" s="569" customFormat="true" ht="17.25" hidden="false" customHeight="false" outlineLevel="0" collapsed="false">
      <c r="A176" s="660"/>
      <c r="B176" s="670"/>
      <c r="C176" s="664" t="s">
        <v>238</v>
      </c>
      <c r="D176" s="663"/>
      <c r="E176" s="664"/>
      <c r="F176" s="663"/>
      <c r="G176" s="667"/>
      <c r="H176" s="667"/>
      <c r="I176" s="667"/>
      <c r="J176" s="667"/>
      <c r="K176" s="667"/>
      <c r="L176" s="667"/>
      <c r="M176" s="667"/>
      <c r="N176" s="667"/>
      <c r="O176" s="667"/>
      <c r="P176" s="667"/>
      <c r="Q176" s="667"/>
      <c r="R176" s="667"/>
      <c r="S176" s="672"/>
      <c r="T176" s="667"/>
      <c r="U176" s="667"/>
      <c r="V176" s="667"/>
      <c r="W176" s="667"/>
      <c r="X176" s="667"/>
      <c r="Y176" s="667"/>
      <c r="Z176" s="667"/>
      <c r="AA176" s="667"/>
      <c r="AB176" s="667"/>
      <c r="AC176" s="667"/>
      <c r="AD176" s="667"/>
      <c r="AE176" s="667"/>
      <c r="AF176" s="667"/>
      <c r="AG176" s="667"/>
      <c r="AH176" s="667"/>
      <c r="AI176" s="667"/>
      <c r="AJ176" s="667"/>
      <c r="AK176" s="667"/>
      <c r="AL176" s="667"/>
      <c r="AM176" s="667"/>
      <c r="AN176" s="667"/>
      <c r="ALP176" s="669"/>
      <c r="ALQ176" s="669"/>
      <c r="ALR176" s="669"/>
      <c r="ALS176" s="669"/>
    </row>
    <row r="177" s="569" customFormat="true" ht="17.25" hidden="false" customHeight="false" outlineLevel="0" collapsed="false">
      <c r="A177" s="660"/>
      <c r="B177" s="670"/>
      <c r="C177" s="671" t="n">
        <v>0</v>
      </c>
      <c r="D177" s="663"/>
      <c r="E177" s="667"/>
      <c r="F177" s="663"/>
      <c r="G177" s="667"/>
      <c r="H177" s="667"/>
      <c r="I177" s="667"/>
      <c r="J177" s="667"/>
      <c r="K177" s="667"/>
      <c r="L177" s="667"/>
      <c r="M177" s="667"/>
      <c r="N177" s="667"/>
      <c r="O177" s="667"/>
      <c r="P177" s="667"/>
      <c r="Q177" s="667"/>
      <c r="R177" s="667"/>
      <c r="S177" s="672"/>
      <c r="T177" s="667"/>
      <c r="U177" s="667"/>
      <c r="V177" s="667"/>
      <c r="W177" s="667"/>
      <c r="X177" s="667"/>
      <c r="Y177" s="667"/>
      <c r="Z177" s="667"/>
      <c r="AA177" s="667"/>
      <c r="AB177" s="667"/>
      <c r="AC177" s="667"/>
      <c r="AD177" s="667"/>
      <c r="AE177" s="667"/>
      <c r="AF177" s="667"/>
      <c r="AG177" s="667"/>
      <c r="AH177" s="667"/>
      <c r="AI177" s="667"/>
      <c r="AJ177" s="667"/>
      <c r="AK177" s="667"/>
      <c r="AL177" s="667"/>
      <c r="AM177" s="667"/>
      <c r="AN177" s="667"/>
      <c r="ALP177" s="669"/>
      <c r="ALQ177" s="669"/>
      <c r="ALR177" s="669"/>
      <c r="ALS177" s="669"/>
    </row>
    <row r="178" s="569" customFormat="true" ht="17.25" hidden="false" customHeight="false" outlineLevel="0" collapsed="false">
      <c r="A178" s="660"/>
      <c r="B178" s="670"/>
      <c r="C178" s="671" t="n">
        <v>1</v>
      </c>
      <c r="D178" s="673"/>
      <c r="E178" s="667"/>
      <c r="F178" s="674" t="n">
        <f aca="true">IF('(Energiepreise)'!$C$17&lt;&gt;"",'(Energiepreise)'!$C$17,OFFSET('(Energiepreise)'!$I$17,0,$C177+'(Energiepreise)'!$I$6-'(Energiepreise)'!$I$9)/100*F$23)</f>
        <v>0</v>
      </c>
      <c r="G178" s="674" t="n">
        <f aca="true">IF('(Energiepreise)'!$C$17&lt;&gt;"",'(Energiepreise)'!$C$17,OFFSET('(Energiepreise)'!$I$17,0,$C177+'(Energiepreise)'!$I$6-'(Energiepreise)'!$I$9)/100*G$23)</f>
        <v>0</v>
      </c>
      <c r="H178" s="674" t="n">
        <f aca="true">IF('(Energiepreise)'!$C$17&lt;&gt;"",'(Energiepreise)'!$C$17,OFFSET('(Energiepreise)'!$I$17,0,$C177+'(Energiepreise)'!$I$6-'(Energiepreise)'!$I$9)/100*H$23)</f>
        <v>0</v>
      </c>
      <c r="I178" s="674" t="n">
        <f aca="true">IF('(Energiepreise)'!$C$17&lt;&gt;"",'(Energiepreise)'!$C$17,OFFSET('(Energiepreise)'!$I$17,0,$C177+'(Energiepreise)'!$I$6-'(Energiepreise)'!$I$9)/100*I$23)</f>
        <v>0</v>
      </c>
      <c r="J178" s="675"/>
      <c r="K178" s="676" t="n">
        <f aca="false">SUM(F178:I178)</f>
        <v>0</v>
      </c>
      <c r="L178" s="675"/>
      <c r="M178" s="675"/>
      <c r="N178" s="674" t="n">
        <f aca="true">IF('(Energiepreise)'!$C$17&lt;&gt;"",'(Energiepreise)'!$C$17,OFFSET('(Energiepreise)'!$I$17,0,$C177+'(Energiepreise)'!$I$6-'(Energiepreise)'!$I$9)/100*N$23)</f>
        <v>0</v>
      </c>
      <c r="O178" s="674" t="n">
        <f aca="true">IF('(Energiepreise)'!$C$17&lt;&gt;"",'(Energiepreise)'!$C$17,OFFSET('(Energiepreise)'!$I$17,0,$C177+'(Energiepreise)'!$I$6-'(Energiepreise)'!$I$9)/100*O$23)</f>
        <v>0</v>
      </c>
      <c r="P178" s="674" t="n">
        <f aca="true">IF('(Energiepreise)'!$C$17&lt;&gt;"",'(Energiepreise)'!$C$17,OFFSET('(Energiepreise)'!$I$17,0,$C177+'(Energiepreise)'!$I$6-'(Energiepreise)'!$I$9)/100*P$23)</f>
        <v>0</v>
      </c>
      <c r="Q178" s="674" t="n">
        <f aca="true">IF('(Energiepreise)'!$C$17&lt;&gt;"",'(Energiepreise)'!$C$17,OFFSET('(Energiepreise)'!$I$17,0,$C177+'(Energiepreise)'!$I$6-'(Energiepreise)'!$I$9)/100*Q$23)</f>
        <v>0</v>
      </c>
      <c r="R178" s="675"/>
      <c r="S178" s="677" t="n">
        <f aca="false">SUM(N178:Q178)</f>
        <v>0</v>
      </c>
      <c r="T178" s="675"/>
      <c r="U178" s="674" t="n">
        <f aca="true">IF('(Energiepreise)'!$C$17&lt;&gt;"",'(Energiepreise)'!$C$17,OFFSET('(Energiepreise)'!$I$17,0,$C177+'(Energiepreise)'!$I$6-'(Energiepreise)'!$I$9)/100*U$23)</f>
        <v>0</v>
      </c>
      <c r="V178" s="674" t="n">
        <f aca="true">IF('(Energiepreise)'!$C$17&lt;&gt;"",'(Energiepreise)'!$C$17,OFFSET('(Energiepreise)'!$I$17,0,$C177+'(Energiepreise)'!$I$6-'(Energiepreise)'!$I$9)/100*V$23)</f>
        <v>0</v>
      </c>
      <c r="W178" s="674" t="n">
        <f aca="true">IF('(Energiepreise)'!$C$17&lt;&gt;"",'(Energiepreise)'!$C$17,OFFSET('(Energiepreise)'!$I$17,0,$C177+'(Energiepreise)'!$I$6-'(Energiepreise)'!$I$9)/100*W$23)</f>
        <v>0</v>
      </c>
      <c r="X178" s="674" t="n">
        <f aca="true">IF('(Energiepreise)'!$C$17&lt;&gt;"",'(Energiepreise)'!$C$17,OFFSET('(Energiepreise)'!$I$17,0,$C177+'(Energiepreise)'!$I$6-'(Energiepreise)'!$I$9)/100*X$23)</f>
        <v>0</v>
      </c>
      <c r="Y178" s="674" t="n">
        <f aca="true">IF('(Energiepreise)'!$C$17&lt;&gt;"",'(Energiepreise)'!$C$17,OFFSET('(Energiepreise)'!$I$17,0,$C177+'(Energiepreise)'!$I$6-'(Energiepreise)'!$I$9)/100*Y$23)</f>
        <v>0</v>
      </c>
      <c r="Z178" s="674" t="n">
        <f aca="true">IF('(Energiepreise)'!$C$17&lt;&gt;"",'(Energiepreise)'!$C$17,OFFSET('(Energiepreise)'!$I$17,0,$C177+'(Energiepreise)'!$I$6-'(Energiepreise)'!$I$9)/100*Z$23)</f>
        <v>0</v>
      </c>
      <c r="AA178" s="674" t="n">
        <f aca="true">IF('(Energiepreise)'!$C$17&lt;&gt;"",'(Energiepreise)'!$C$17,OFFSET('(Energiepreise)'!$I$17,0,$C177+'(Energiepreise)'!$I$6-'(Energiepreise)'!$I$9)/100*AA$23)</f>
        <v>0</v>
      </c>
      <c r="AB178" s="674" t="n">
        <f aca="true">IF('(Energiepreise)'!$C$17&lt;&gt;"",'(Energiepreise)'!$C$17,OFFSET('(Energiepreise)'!$I$17,0,$C177+'(Energiepreise)'!$I$6-'(Energiepreise)'!$I$9)/100*AB$23)</f>
        <v>0</v>
      </c>
      <c r="AC178" s="674" t="n">
        <f aca="true">IF('(Energiepreise)'!$C$17&lt;&gt;"",'(Energiepreise)'!$C$17,OFFSET('(Energiepreise)'!$I$17,0,$C177+'(Energiepreise)'!$I$6-'(Energiepreise)'!$I$9)/100*AC$23)</f>
        <v>0</v>
      </c>
      <c r="AD178" s="674" t="n">
        <f aca="true">IF('(Energiepreise)'!$C$17&lt;&gt;"",'(Energiepreise)'!$C$17,OFFSET('(Energiepreise)'!$I$17,0,$C177+'(Energiepreise)'!$I$6-'(Energiepreise)'!$I$9)/100*AD$23)</f>
        <v>0</v>
      </c>
      <c r="AE178" s="674" t="n">
        <f aca="true">IF('(Energiepreise)'!$C$17&lt;&gt;"",'(Energiepreise)'!$C$17,OFFSET('(Energiepreise)'!$I$17,0,$C177+'(Energiepreise)'!$I$6-'(Energiepreise)'!$I$9)/100*AE$23)</f>
        <v>0</v>
      </c>
      <c r="AF178" s="674" t="n">
        <f aca="true">IF('(Energiepreise)'!$C$17&lt;&gt;"",'(Energiepreise)'!$C$17,OFFSET('(Energiepreise)'!$I$17,0,$C177+'(Energiepreise)'!$I$6-'(Energiepreise)'!$I$9)/100*AF$23)</f>
        <v>0</v>
      </c>
      <c r="AG178" s="674" t="n">
        <f aca="true">IF('(Energiepreise)'!$C$17&lt;&gt;"",'(Energiepreise)'!$C$17,OFFSET('(Energiepreise)'!$I$17,0,$C177+'(Energiepreise)'!$I$6-'(Energiepreise)'!$I$9)/100*AG$23)</f>
        <v>0</v>
      </c>
      <c r="AH178" s="674" t="n">
        <f aca="true">IF('(Energiepreise)'!$C$17&lt;&gt;"",'(Energiepreise)'!$C$17,OFFSET('(Energiepreise)'!$I$17,0,$C177+'(Energiepreise)'!$I$6-'(Energiepreise)'!$I$9)/100*AH$23)</f>
        <v>0</v>
      </c>
      <c r="AI178" s="674" t="n">
        <f aca="true">IF('(Energiepreise)'!$C$17&lt;&gt;"",'(Energiepreise)'!$C$17,OFFSET('(Energiepreise)'!$I$17,0,$C177+'(Energiepreise)'!$I$6-'(Energiepreise)'!$I$9)/100*AI$23)</f>
        <v>0</v>
      </c>
      <c r="AJ178" s="674" t="n">
        <f aca="true">IF('(Energiepreise)'!$C$17&lt;&gt;"",'(Energiepreise)'!$C$17,OFFSET('(Energiepreise)'!$I$17,0,$C177+'(Energiepreise)'!$I$6-'(Energiepreise)'!$I$9)/100*AJ$23)</f>
        <v>0</v>
      </c>
      <c r="AK178" s="674" t="n">
        <f aca="true">IF('(Energiepreise)'!$C$17&lt;&gt;"",'(Energiepreise)'!$C$17,OFFSET('(Energiepreise)'!$I$17,0,$C177+'(Energiepreise)'!$I$6-'(Energiepreise)'!$I$9)/100*AK$23)</f>
        <v>0</v>
      </c>
      <c r="AL178" s="674" t="n">
        <f aca="true">IF('(Energiepreise)'!$C$17&lt;&gt;"",'(Energiepreise)'!$C$17,OFFSET('(Energiepreise)'!$I$17,0,$C177+'(Energiepreise)'!$I$6-'(Energiepreise)'!$I$9)/100*AL$23)</f>
        <v>0</v>
      </c>
      <c r="AM178" s="674" t="n">
        <f aca="true">IF('(Energiepreise)'!$C$17&lt;&gt;"",'(Energiepreise)'!$C$17,OFFSET('(Energiepreise)'!$I$17,0,$C177+'(Energiepreise)'!$I$6-'(Energiepreise)'!$I$9)/100*AM$23)</f>
        <v>0</v>
      </c>
      <c r="AN178" s="674" t="n">
        <f aca="true">IF('(Energiepreise)'!$C$17&lt;&gt;"",'(Energiepreise)'!$C$17,OFFSET('(Energiepreise)'!$I$17,0,$C177+'(Energiepreise)'!$I$6-'(Energiepreise)'!$I$9)/100*AN$23)</f>
        <v>0</v>
      </c>
      <c r="ALP178" s="669"/>
      <c r="ALQ178" s="669"/>
      <c r="ALR178" s="669"/>
      <c r="ALS178" s="669"/>
    </row>
    <row r="179" s="569" customFormat="true" ht="17.25" hidden="false" customHeight="false" outlineLevel="0" collapsed="false">
      <c r="A179" s="660"/>
      <c r="B179" s="670"/>
      <c r="C179" s="671" t="n">
        <v>2</v>
      </c>
      <c r="D179" s="673"/>
      <c r="E179" s="667"/>
      <c r="F179" s="674" t="n">
        <f aca="true">IF('(Energiepreise)'!$C$17&lt;&gt;"",'(Energiepreise)'!$C$17,OFFSET('(Energiepreise)'!$I$17,0,$C178+'(Energiepreise)'!$I$6-'(Energiepreise)'!$I$9)/100*F$23)</f>
        <v>0</v>
      </c>
      <c r="G179" s="674" t="n">
        <f aca="true">IF('(Energiepreise)'!$C$17&lt;&gt;"",'(Energiepreise)'!$C$17,OFFSET('(Energiepreise)'!$I$17,0,$C178+'(Energiepreise)'!$I$6-'(Energiepreise)'!$I$9)/100*G$23)</f>
        <v>0</v>
      </c>
      <c r="H179" s="674" t="n">
        <f aca="true">IF('(Energiepreise)'!$C$17&lt;&gt;"",'(Energiepreise)'!$C$17,OFFSET('(Energiepreise)'!$I$17,0,$C178+'(Energiepreise)'!$I$6-'(Energiepreise)'!$I$9)/100*H$23)</f>
        <v>0</v>
      </c>
      <c r="I179" s="674" t="n">
        <f aca="true">IF('(Energiepreise)'!$C$17&lt;&gt;"",'(Energiepreise)'!$C$17,OFFSET('(Energiepreise)'!$I$17,0,$C178+'(Energiepreise)'!$I$6-'(Energiepreise)'!$I$9)/100*I$23)</f>
        <v>0</v>
      </c>
      <c r="J179" s="675"/>
      <c r="K179" s="676" t="n">
        <f aca="false">SUM(F179:I179)</f>
        <v>0</v>
      </c>
      <c r="L179" s="675"/>
      <c r="M179" s="675"/>
      <c r="N179" s="674" t="n">
        <f aca="true">IF('(Energiepreise)'!$C$17&lt;&gt;"",'(Energiepreise)'!$C$17,OFFSET('(Energiepreise)'!$I$17,0,$C178+'(Energiepreise)'!$I$6-'(Energiepreise)'!$I$9)/100*N$23)</f>
        <v>0</v>
      </c>
      <c r="O179" s="674" t="n">
        <f aca="true">IF('(Energiepreise)'!$C$17&lt;&gt;"",'(Energiepreise)'!$C$17,OFFSET('(Energiepreise)'!$I$17,0,$C178+'(Energiepreise)'!$I$6-'(Energiepreise)'!$I$9)/100*O$23)</f>
        <v>0</v>
      </c>
      <c r="P179" s="674" t="n">
        <f aca="true">IF('(Energiepreise)'!$C$17&lt;&gt;"",'(Energiepreise)'!$C$17,OFFSET('(Energiepreise)'!$I$17,0,$C178+'(Energiepreise)'!$I$6-'(Energiepreise)'!$I$9)/100*P$23)</f>
        <v>0</v>
      </c>
      <c r="Q179" s="674" t="n">
        <f aca="true">IF('(Energiepreise)'!$C$17&lt;&gt;"",'(Energiepreise)'!$C$17,OFFSET('(Energiepreise)'!$I$17,0,$C178+'(Energiepreise)'!$I$6-'(Energiepreise)'!$I$9)/100*Q$23)</f>
        <v>0</v>
      </c>
      <c r="R179" s="675"/>
      <c r="S179" s="677" t="n">
        <f aca="false">SUM(N179:Q179)</f>
        <v>0</v>
      </c>
      <c r="T179" s="675"/>
      <c r="U179" s="674" t="n">
        <f aca="true">IF('(Energiepreise)'!$C$17&lt;&gt;"",'(Energiepreise)'!$C$17,OFFSET('(Energiepreise)'!$I$17,0,$C178+'(Energiepreise)'!$I$6-'(Energiepreise)'!$I$9)/100*U$23)</f>
        <v>0</v>
      </c>
      <c r="V179" s="674" t="n">
        <f aca="true">IF('(Energiepreise)'!$C$17&lt;&gt;"",'(Energiepreise)'!$C$17,OFFSET('(Energiepreise)'!$I$17,0,$C178+'(Energiepreise)'!$I$6-'(Energiepreise)'!$I$9)/100*V$23)</f>
        <v>0</v>
      </c>
      <c r="W179" s="674" t="n">
        <f aca="true">IF('(Energiepreise)'!$C$17&lt;&gt;"",'(Energiepreise)'!$C$17,OFFSET('(Energiepreise)'!$I$17,0,$C178+'(Energiepreise)'!$I$6-'(Energiepreise)'!$I$9)/100*W$23)</f>
        <v>0</v>
      </c>
      <c r="X179" s="674" t="n">
        <f aca="true">IF('(Energiepreise)'!$C$17&lt;&gt;"",'(Energiepreise)'!$C$17,OFFSET('(Energiepreise)'!$I$17,0,$C178+'(Energiepreise)'!$I$6-'(Energiepreise)'!$I$9)/100*X$23)</f>
        <v>0</v>
      </c>
      <c r="Y179" s="674" t="n">
        <f aca="true">IF('(Energiepreise)'!$C$17&lt;&gt;"",'(Energiepreise)'!$C$17,OFFSET('(Energiepreise)'!$I$17,0,$C178+'(Energiepreise)'!$I$6-'(Energiepreise)'!$I$9)/100*Y$23)</f>
        <v>0</v>
      </c>
      <c r="Z179" s="674" t="n">
        <f aca="true">IF('(Energiepreise)'!$C$17&lt;&gt;"",'(Energiepreise)'!$C$17,OFFSET('(Energiepreise)'!$I$17,0,$C178+'(Energiepreise)'!$I$6-'(Energiepreise)'!$I$9)/100*Z$23)</f>
        <v>0</v>
      </c>
      <c r="AA179" s="674" t="n">
        <f aca="true">IF('(Energiepreise)'!$C$17&lt;&gt;"",'(Energiepreise)'!$C$17,OFFSET('(Energiepreise)'!$I$17,0,$C178+'(Energiepreise)'!$I$6-'(Energiepreise)'!$I$9)/100*AA$23)</f>
        <v>0</v>
      </c>
      <c r="AB179" s="674" t="n">
        <f aca="true">IF('(Energiepreise)'!$C$17&lt;&gt;"",'(Energiepreise)'!$C$17,OFFSET('(Energiepreise)'!$I$17,0,$C178+'(Energiepreise)'!$I$6-'(Energiepreise)'!$I$9)/100*AB$23)</f>
        <v>0</v>
      </c>
      <c r="AC179" s="674" t="n">
        <f aca="true">IF('(Energiepreise)'!$C$17&lt;&gt;"",'(Energiepreise)'!$C$17,OFFSET('(Energiepreise)'!$I$17,0,$C178+'(Energiepreise)'!$I$6-'(Energiepreise)'!$I$9)/100*AC$23)</f>
        <v>0</v>
      </c>
      <c r="AD179" s="674" t="n">
        <f aca="true">IF('(Energiepreise)'!$C$17&lt;&gt;"",'(Energiepreise)'!$C$17,OFFSET('(Energiepreise)'!$I$17,0,$C178+'(Energiepreise)'!$I$6-'(Energiepreise)'!$I$9)/100*AD$23)</f>
        <v>0</v>
      </c>
      <c r="AE179" s="674" t="n">
        <f aca="true">IF('(Energiepreise)'!$C$17&lt;&gt;"",'(Energiepreise)'!$C$17,OFFSET('(Energiepreise)'!$I$17,0,$C178+'(Energiepreise)'!$I$6-'(Energiepreise)'!$I$9)/100*AE$23)</f>
        <v>0</v>
      </c>
      <c r="AF179" s="674" t="n">
        <f aca="true">IF('(Energiepreise)'!$C$17&lt;&gt;"",'(Energiepreise)'!$C$17,OFFSET('(Energiepreise)'!$I$17,0,$C178+'(Energiepreise)'!$I$6-'(Energiepreise)'!$I$9)/100*AF$23)</f>
        <v>0</v>
      </c>
      <c r="AG179" s="674" t="n">
        <f aca="true">IF('(Energiepreise)'!$C$17&lt;&gt;"",'(Energiepreise)'!$C$17,OFFSET('(Energiepreise)'!$I$17,0,$C178+'(Energiepreise)'!$I$6-'(Energiepreise)'!$I$9)/100*AG$23)</f>
        <v>0</v>
      </c>
      <c r="AH179" s="674" t="n">
        <f aca="true">IF('(Energiepreise)'!$C$17&lt;&gt;"",'(Energiepreise)'!$C$17,OFFSET('(Energiepreise)'!$I$17,0,$C178+'(Energiepreise)'!$I$6-'(Energiepreise)'!$I$9)/100*AH$23)</f>
        <v>0</v>
      </c>
      <c r="AI179" s="674" t="n">
        <f aca="true">IF('(Energiepreise)'!$C$17&lt;&gt;"",'(Energiepreise)'!$C$17,OFFSET('(Energiepreise)'!$I$17,0,$C178+'(Energiepreise)'!$I$6-'(Energiepreise)'!$I$9)/100*AI$23)</f>
        <v>0</v>
      </c>
      <c r="AJ179" s="674" t="n">
        <f aca="true">IF('(Energiepreise)'!$C$17&lt;&gt;"",'(Energiepreise)'!$C$17,OFFSET('(Energiepreise)'!$I$17,0,$C178+'(Energiepreise)'!$I$6-'(Energiepreise)'!$I$9)/100*AJ$23)</f>
        <v>0</v>
      </c>
      <c r="AK179" s="674" t="n">
        <f aca="true">IF('(Energiepreise)'!$C$17&lt;&gt;"",'(Energiepreise)'!$C$17,OFFSET('(Energiepreise)'!$I$17,0,$C178+'(Energiepreise)'!$I$6-'(Energiepreise)'!$I$9)/100*AK$23)</f>
        <v>0</v>
      </c>
      <c r="AL179" s="674" t="n">
        <f aca="true">IF('(Energiepreise)'!$C$17&lt;&gt;"",'(Energiepreise)'!$C$17,OFFSET('(Energiepreise)'!$I$17,0,$C178+'(Energiepreise)'!$I$6-'(Energiepreise)'!$I$9)/100*AL$23)</f>
        <v>0</v>
      </c>
      <c r="AM179" s="674" t="n">
        <f aca="true">IF('(Energiepreise)'!$C$17&lt;&gt;"",'(Energiepreise)'!$C$17,OFFSET('(Energiepreise)'!$I$17,0,$C178+'(Energiepreise)'!$I$6-'(Energiepreise)'!$I$9)/100*AM$23)</f>
        <v>0</v>
      </c>
      <c r="AN179" s="674" t="n">
        <f aca="true">IF('(Energiepreise)'!$C$17&lt;&gt;"",'(Energiepreise)'!$C$17,OFFSET('(Energiepreise)'!$I$17,0,$C178+'(Energiepreise)'!$I$6-'(Energiepreise)'!$I$9)/100*AN$23)</f>
        <v>0</v>
      </c>
      <c r="ALP179" s="669"/>
      <c r="ALQ179" s="669"/>
      <c r="ALR179" s="669"/>
      <c r="ALS179" s="669"/>
    </row>
    <row r="180" s="569" customFormat="true" ht="17.25" hidden="false" customHeight="false" outlineLevel="0" collapsed="false">
      <c r="A180" s="660"/>
      <c r="B180" s="670"/>
      <c r="C180" s="671" t="n">
        <v>3</v>
      </c>
      <c r="D180" s="673"/>
      <c r="E180" s="667"/>
      <c r="F180" s="674" t="n">
        <f aca="true">IF('(Energiepreise)'!$C$17&lt;&gt;"",'(Energiepreise)'!$C$17,OFFSET('(Energiepreise)'!$I$17,0,$C179+'(Energiepreise)'!$I$6-'(Energiepreise)'!$I$9)/100*F$23)</f>
        <v>0</v>
      </c>
      <c r="G180" s="674" t="n">
        <f aca="true">IF('(Energiepreise)'!$C$17&lt;&gt;"",'(Energiepreise)'!$C$17,OFFSET('(Energiepreise)'!$I$17,0,$C179+'(Energiepreise)'!$I$6-'(Energiepreise)'!$I$9)/100*G$23)</f>
        <v>0</v>
      </c>
      <c r="H180" s="674" t="n">
        <f aca="true">IF('(Energiepreise)'!$C$17&lt;&gt;"",'(Energiepreise)'!$C$17,OFFSET('(Energiepreise)'!$I$17,0,$C179+'(Energiepreise)'!$I$6-'(Energiepreise)'!$I$9)/100*H$23)</f>
        <v>0</v>
      </c>
      <c r="I180" s="674" t="n">
        <f aca="true">IF('(Energiepreise)'!$C$17&lt;&gt;"",'(Energiepreise)'!$C$17,OFFSET('(Energiepreise)'!$I$17,0,$C179+'(Energiepreise)'!$I$6-'(Energiepreise)'!$I$9)/100*I$23)</f>
        <v>0</v>
      </c>
      <c r="J180" s="675"/>
      <c r="K180" s="676" t="n">
        <f aca="false">SUM(F180:I180)</f>
        <v>0</v>
      </c>
      <c r="L180" s="675"/>
      <c r="M180" s="675"/>
      <c r="N180" s="674" t="n">
        <f aca="true">IF('(Energiepreise)'!$C$17&lt;&gt;"",'(Energiepreise)'!$C$17,OFFSET('(Energiepreise)'!$I$17,0,$C179+'(Energiepreise)'!$I$6-'(Energiepreise)'!$I$9)/100*N$23)</f>
        <v>0</v>
      </c>
      <c r="O180" s="674" t="n">
        <f aca="true">IF('(Energiepreise)'!$C$17&lt;&gt;"",'(Energiepreise)'!$C$17,OFFSET('(Energiepreise)'!$I$17,0,$C179+'(Energiepreise)'!$I$6-'(Energiepreise)'!$I$9)/100*O$23)</f>
        <v>0</v>
      </c>
      <c r="P180" s="674" t="n">
        <f aca="true">IF('(Energiepreise)'!$C$17&lt;&gt;"",'(Energiepreise)'!$C$17,OFFSET('(Energiepreise)'!$I$17,0,$C179+'(Energiepreise)'!$I$6-'(Energiepreise)'!$I$9)/100*P$23)</f>
        <v>0</v>
      </c>
      <c r="Q180" s="674" t="n">
        <f aca="true">IF('(Energiepreise)'!$C$17&lt;&gt;"",'(Energiepreise)'!$C$17,OFFSET('(Energiepreise)'!$I$17,0,$C179+'(Energiepreise)'!$I$6-'(Energiepreise)'!$I$9)/100*Q$23)</f>
        <v>0</v>
      </c>
      <c r="R180" s="675"/>
      <c r="S180" s="677" t="n">
        <f aca="false">SUM(N180:Q180)</f>
        <v>0</v>
      </c>
      <c r="T180" s="675"/>
      <c r="U180" s="674" t="n">
        <f aca="true">IF('(Energiepreise)'!$C$17&lt;&gt;"",'(Energiepreise)'!$C$17,OFFSET('(Energiepreise)'!$I$17,0,$C179+'(Energiepreise)'!$I$6-'(Energiepreise)'!$I$9)/100*U$23)</f>
        <v>0</v>
      </c>
      <c r="V180" s="674" t="n">
        <f aca="true">IF('(Energiepreise)'!$C$17&lt;&gt;"",'(Energiepreise)'!$C$17,OFFSET('(Energiepreise)'!$I$17,0,$C179+'(Energiepreise)'!$I$6-'(Energiepreise)'!$I$9)/100*V$23)</f>
        <v>0</v>
      </c>
      <c r="W180" s="674" t="n">
        <f aca="true">IF('(Energiepreise)'!$C$17&lt;&gt;"",'(Energiepreise)'!$C$17,OFFSET('(Energiepreise)'!$I$17,0,$C179+'(Energiepreise)'!$I$6-'(Energiepreise)'!$I$9)/100*W$23)</f>
        <v>0</v>
      </c>
      <c r="X180" s="674" t="n">
        <f aca="true">IF('(Energiepreise)'!$C$17&lt;&gt;"",'(Energiepreise)'!$C$17,OFFSET('(Energiepreise)'!$I$17,0,$C179+'(Energiepreise)'!$I$6-'(Energiepreise)'!$I$9)/100*X$23)</f>
        <v>0</v>
      </c>
      <c r="Y180" s="674" t="n">
        <f aca="true">IF('(Energiepreise)'!$C$17&lt;&gt;"",'(Energiepreise)'!$C$17,OFFSET('(Energiepreise)'!$I$17,0,$C179+'(Energiepreise)'!$I$6-'(Energiepreise)'!$I$9)/100*Y$23)</f>
        <v>0</v>
      </c>
      <c r="Z180" s="674" t="n">
        <f aca="true">IF('(Energiepreise)'!$C$17&lt;&gt;"",'(Energiepreise)'!$C$17,OFFSET('(Energiepreise)'!$I$17,0,$C179+'(Energiepreise)'!$I$6-'(Energiepreise)'!$I$9)/100*Z$23)</f>
        <v>0</v>
      </c>
      <c r="AA180" s="674" t="n">
        <f aca="true">IF('(Energiepreise)'!$C$17&lt;&gt;"",'(Energiepreise)'!$C$17,OFFSET('(Energiepreise)'!$I$17,0,$C179+'(Energiepreise)'!$I$6-'(Energiepreise)'!$I$9)/100*AA$23)</f>
        <v>0</v>
      </c>
      <c r="AB180" s="674" t="n">
        <f aca="true">IF('(Energiepreise)'!$C$17&lt;&gt;"",'(Energiepreise)'!$C$17,OFFSET('(Energiepreise)'!$I$17,0,$C179+'(Energiepreise)'!$I$6-'(Energiepreise)'!$I$9)/100*AB$23)</f>
        <v>0</v>
      </c>
      <c r="AC180" s="674" t="n">
        <f aca="true">IF('(Energiepreise)'!$C$17&lt;&gt;"",'(Energiepreise)'!$C$17,OFFSET('(Energiepreise)'!$I$17,0,$C179+'(Energiepreise)'!$I$6-'(Energiepreise)'!$I$9)/100*AC$23)</f>
        <v>0</v>
      </c>
      <c r="AD180" s="674" t="n">
        <f aca="true">IF('(Energiepreise)'!$C$17&lt;&gt;"",'(Energiepreise)'!$C$17,OFFSET('(Energiepreise)'!$I$17,0,$C179+'(Energiepreise)'!$I$6-'(Energiepreise)'!$I$9)/100*AD$23)</f>
        <v>0</v>
      </c>
      <c r="AE180" s="674" t="n">
        <f aca="true">IF('(Energiepreise)'!$C$17&lt;&gt;"",'(Energiepreise)'!$C$17,OFFSET('(Energiepreise)'!$I$17,0,$C179+'(Energiepreise)'!$I$6-'(Energiepreise)'!$I$9)/100*AE$23)</f>
        <v>0</v>
      </c>
      <c r="AF180" s="674" t="n">
        <f aca="true">IF('(Energiepreise)'!$C$17&lt;&gt;"",'(Energiepreise)'!$C$17,OFFSET('(Energiepreise)'!$I$17,0,$C179+'(Energiepreise)'!$I$6-'(Energiepreise)'!$I$9)/100*AF$23)</f>
        <v>0</v>
      </c>
      <c r="AG180" s="674" t="n">
        <f aca="true">IF('(Energiepreise)'!$C$17&lt;&gt;"",'(Energiepreise)'!$C$17,OFFSET('(Energiepreise)'!$I$17,0,$C179+'(Energiepreise)'!$I$6-'(Energiepreise)'!$I$9)/100*AG$23)</f>
        <v>0</v>
      </c>
      <c r="AH180" s="674" t="n">
        <f aca="true">IF('(Energiepreise)'!$C$17&lt;&gt;"",'(Energiepreise)'!$C$17,OFFSET('(Energiepreise)'!$I$17,0,$C179+'(Energiepreise)'!$I$6-'(Energiepreise)'!$I$9)/100*AH$23)</f>
        <v>0</v>
      </c>
      <c r="AI180" s="674" t="n">
        <f aca="true">IF('(Energiepreise)'!$C$17&lt;&gt;"",'(Energiepreise)'!$C$17,OFFSET('(Energiepreise)'!$I$17,0,$C179+'(Energiepreise)'!$I$6-'(Energiepreise)'!$I$9)/100*AI$23)</f>
        <v>0</v>
      </c>
      <c r="AJ180" s="674" t="n">
        <f aca="true">IF('(Energiepreise)'!$C$17&lt;&gt;"",'(Energiepreise)'!$C$17,OFFSET('(Energiepreise)'!$I$17,0,$C179+'(Energiepreise)'!$I$6-'(Energiepreise)'!$I$9)/100*AJ$23)</f>
        <v>0</v>
      </c>
      <c r="AK180" s="674" t="n">
        <f aca="true">IF('(Energiepreise)'!$C$17&lt;&gt;"",'(Energiepreise)'!$C$17,OFFSET('(Energiepreise)'!$I$17,0,$C179+'(Energiepreise)'!$I$6-'(Energiepreise)'!$I$9)/100*AK$23)</f>
        <v>0</v>
      </c>
      <c r="AL180" s="674" t="n">
        <f aca="true">IF('(Energiepreise)'!$C$17&lt;&gt;"",'(Energiepreise)'!$C$17,OFFSET('(Energiepreise)'!$I$17,0,$C179+'(Energiepreise)'!$I$6-'(Energiepreise)'!$I$9)/100*AL$23)</f>
        <v>0</v>
      </c>
      <c r="AM180" s="674" t="n">
        <f aca="true">IF('(Energiepreise)'!$C$17&lt;&gt;"",'(Energiepreise)'!$C$17,OFFSET('(Energiepreise)'!$I$17,0,$C179+'(Energiepreise)'!$I$6-'(Energiepreise)'!$I$9)/100*AM$23)</f>
        <v>0</v>
      </c>
      <c r="AN180" s="674" t="n">
        <f aca="true">IF('(Energiepreise)'!$C$17&lt;&gt;"",'(Energiepreise)'!$C$17,OFFSET('(Energiepreise)'!$I$17,0,$C179+'(Energiepreise)'!$I$6-'(Energiepreise)'!$I$9)/100*AN$23)</f>
        <v>0</v>
      </c>
      <c r="ALP180" s="669"/>
      <c r="ALQ180" s="669"/>
      <c r="ALR180" s="669"/>
      <c r="ALS180" s="669"/>
    </row>
    <row r="181" s="569" customFormat="true" ht="17.25" hidden="false" customHeight="false" outlineLevel="0" collapsed="false">
      <c r="A181" s="660"/>
      <c r="B181" s="670"/>
      <c r="C181" s="671" t="n">
        <v>4</v>
      </c>
      <c r="D181" s="673"/>
      <c r="E181" s="667"/>
      <c r="F181" s="674" t="n">
        <f aca="true">IF('(Energiepreise)'!$C$17&lt;&gt;"",'(Energiepreise)'!$C$17,OFFSET('(Energiepreise)'!$I$17,0,$C180+'(Energiepreise)'!$I$6-'(Energiepreise)'!$I$9)/100*F$23)</f>
        <v>0</v>
      </c>
      <c r="G181" s="674" t="n">
        <f aca="true">IF('(Energiepreise)'!$C$17&lt;&gt;"",'(Energiepreise)'!$C$17,OFFSET('(Energiepreise)'!$I$17,0,$C180+'(Energiepreise)'!$I$6-'(Energiepreise)'!$I$9)/100*G$23)</f>
        <v>0</v>
      </c>
      <c r="H181" s="674" t="n">
        <f aca="true">IF('(Energiepreise)'!$C$17&lt;&gt;"",'(Energiepreise)'!$C$17,OFFSET('(Energiepreise)'!$I$17,0,$C180+'(Energiepreise)'!$I$6-'(Energiepreise)'!$I$9)/100*H$23)</f>
        <v>0</v>
      </c>
      <c r="I181" s="674" t="n">
        <f aca="true">IF('(Energiepreise)'!$C$17&lt;&gt;"",'(Energiepreise)'!$C$17,OFFSET('(Energiepreise)'!$I$17,0,$C180+'(Energiepreise)'!$I$6-'(Energiepreise)'!$I$9)/100*I$23)</f>
        <v>0</v>
      </c>
      <c r="J181" s="675"/>
      <c r="K181" s="676" t="n">
        <f aca="false">SUM(F181:I181)</f>
        <v>0</v>
      </c>
      <c r="L181" s="675"/>
      <c r="M181" s="675"/>
      <c r="N181" s="674" t="n">
        <f aca="true">IF('(Energiepreise)'!$C$17&lt;&gt;"",'(Energiepreise)'!$C$17,OFFSET('(Energiepreise)'!$I$17,0,$C180+'(Energiepreise)'!$I$6-'(Energiepreise)'!$I$9)/100*N$23)</f>
        <v>0</v>
      </c>
      <c r="O181" s="674" t="n">
        <f aca="true">IF('(Energiepreise)'!$C$17&lt;&gt;"",'(Energiepreise)'!$C$17,OFFSET('(Energiepreise)'!$I$17,0,$C180+'(Energiepreise)'!$I$6-'(Energiepreise)'!$I$9)/100*O$23)</f>
        <v>0</v>
      </c>
      <c r="P181" s="674" t="n">
        <f aca="true">IF('(Energiepreise)'!$C$17&lt;&gt;"",'(Energiepreise)'!$C$17,OFFSET('(Energiepreise)'!$I$17,0,$C180+'(Energiepreise)'!$I$6-'(Energiepreise)'!$I$9)/100*P$23)</f>
        <v>0</v>
      </c>
      <c r="Q181" s="674" t="n">
        <f aca="true">IF('(Energiepreise)'!$C$17&lt;&gt;"",'(Energiepreise)'!$C$17,OFFSET('(Energiepreise)'!$I$17,0,$C180+'(Energiepreise)'!$I$6-'(Energiepreise)'!$I$9)/100*Q$23)</f>
        <v>0</v>
      </c>
      <c r="R181" s="675"/>
      <c r="S181" s="677" t="n">
        <f aca="false">SUM(N181:Q181)</f>
        <v>0</v>
      </c>
      <c r="T181" s="675"/>
      <c r="U181" s="674" t="n">
        <f aca="true">IF('(Energiepreise)'!$C$17&lt;&gt;"",'(Energiepreise)'!$C$17,OFFSET('(Energiepreise)'!$I$17,0,$C180+'(Energiepreise)'!$I$6-'(Energiepreise)'!$I$9)/100*U$23)</f>
        <v>0</v>
      </c>
      <c r="V181" s="674" t="n">
        <f aca="true">IF('(Energiepreise)'!$C$17&lt;&gt;"",'(Energiepreise)'!$C$17,OFFSET('(Energiepreise)'!$I$17,0,$C180+'(Energiepreise)'!$I$6-'(Energiepreise)'!$I$9)/100*V$23)</f>
        <v>0</v>
      </c>
      <c r="W181" s="674" t="n">
        <f aca="true">IF('(Energiepreise)'!$C$17&lt;&gt;"",'(Energiepreise)'!$C$17,OFFSET('(Energiepreise)'!$I$17,0,$C180+'(Energiepreise)'!$I$6-'(Energiepreise)'!$I$9)/100*W$23)</f>
        <v>0</v>
      </c>
      <c r="X181" s="674" t="n">
        <f aca="true">IF('(Energiepreise)'!$C$17&lt;&gt;"",'(Energiepreise)'!$C$17,OFFSET('(Energiepreise)'!$I$17,0,$C180+'(Energiepreise)'!$I$6-'(Energiepreise)'!$I$9)/100*X$23)</f>
        <v>0</v>
      </c>
      <c r="Y181" s="674" t="n">
        <f aca="true">IF('(Energiepreise)'!$C$17&lt;&gt;"",'(Energiepreise)'!$C$17,OFFSET('(Energiepreise)'!$I$17,0,$C180+'(Energiepreise)'!$I$6-'(Energiepreise)'!$I$9)/100*Y$23)</f>
        <v>0</v>
      </c>
      <c r="Z181" s="674" t="n">
        <f aca="true">IF('(Energiepreise)'!$C$17&lt;&gt;"",'(Energiepreise)'!$C$17,OFFSET('(Energiepreise)'!$I$17,0,$C180+'(Energiepreise)'!$I$6-'(Energiepreise)'!$I$9)/100*Z$23)</f>
        <v>0</v>
      </c>
      <c r="AA181" s="674" t="n">
        <f aca="true">IF('(Energiepreise)'!$C$17&lt;&gt;"",'(Energiepreise)'!$C$17,OFFSET('(Energiepreise)'!$I$17,0,$C180+'(Energiepreise)'!$I$6-'(Energiepreise)'!$I$9)/100*AA$23)</f>
        <v>0</v>
      </c>
      <c r="AB181" s="674" t="n">
        <f aca="true">IF('(Energiepreise)'!$C$17&lt;&gt;"",'(Energiepreise)'!$C$17,OFFSET('(Energiepreise)'!$I$17,0,$C180+'(Energiepreise)'!$I$6-'(Energiepreise)'!$I$9)/100*AB$23)</f>
        <v>0</v>
      </c>
      <c r="AC181" s="674" t="n">
        <f aca="true">IF('(Energiepreise)'!$C$17&lt;&gt;"",'(Energiepreise)'!$C$17,OFFSET('(Energiepreise)'!$I$17,0,$C180+'(Energiepreise)'!$I$6-'(Energiepreise)'!$I$9)/100*AC$23)</f>
        <v>0</v>
      </c>
      <c r="AD181" s="674" t="n">
        <f aca="true">IF('(Energiepreise)'!$C$17&lt;&gt;"",'(Energiepreise)'!$C$17,OFFSET('(Energiepreise)'!$I$17,0,$C180+'(Energiepreise)'!$I$6-'(Energiepreise)'!$I$9)/100*AD$23)</f>
        <v>0</v>
      </c>
      <c r="AE181" s="674" t="n">
        <f aca="true">IF('(Energiepreise)'!$C$17&lt;&gt;"",'(Energiepreise)'!$C$17,OFFSET('(Energiepreise)'!$I$17,0,$C180+'(Energiepreise)'!$I$6-'(Energiepreise)'!$I$9)/100*AE$23)</f>
        <v>0</v>
      </c>
      <c r="AF181" s="674" t="n">
        <f aca="true">IF('(Energiepreise)'!$C$17&lt;&gt;"",'(Energiepreise)'!$C$17,OFFSET('(Energiepreise)'!$I$17,0,$C180+'(Energiepreise)'!$I$6-'(Energiepreise)'!$I$9)/100*AF$23)</f>
        <v>0</v>
      </c>
      <c r="AG181" s="674" t="n">
        <f aca="true">IF('(Energiepreise)'!$C$17&lt;&gt;"",'(Energiepreise)'!$C$17,OFFSET('(Energiepreise)'!$I$17,0,$C180+'(Energiepreise)'!$I$6-'(Energiepreise)'!$I$9)/100*AG$23)</f>
        <v>0</v>
      </c>
      <c r="AH181" s="674" t="n">
        <f aca="true">IF('(Energiepreise)'!$C$17&lt;&gt;"",'(Energiepreise)'!$C$17,OFFSET('(Energiepreise)'!$I$17,0,$C180+'(Energiepreise)'!$I$6-'(Energiepreise)'!$I$9)/100*AH$23)</f>
        <v>0</v>
      </c>
      <c r="AI181" s="674" t="n">
        <f aca="true">IF('(Energiepreise)'!$C$17&lt;&gt;"",'(Energiepreise)'!$C$17,OFFSET('(Energiepreise)'!$I$17,0,$C180+'(Energiepreise)'!$I$6-'(Energiepreise)'!$I$9)/100*AI$23)</f>
        <v>0</v>
      </c>
      <c r="AJ181" s="674" t="n">
        <f aca="true">IF('(Energiepreise)'!$C$17&lt;&gt;"",'(Energiepreise)'!$C$17,OFFSET('(Energiepreise)'!$I$17,0,$C180+'(Energiepreise)'!$I$6-'(Energiepreise)'!$I$9)/100*AJ$23)</f>
        <v>0</v>
      </c>
      <c r="AK181" s="674" t="n">
        <f aca="true">IF('(Energiepreise)'!$C$17&lt;&gt;"",'(Energiepreise)'!$C$17,OFFSET('(Energiepreise)'!$I$17,0,$C180+'(Energiepreise)'!$I$6-'(Energiepreise)'!$I$9)/100*AK$23)</f>
        <v>0</v>
      </c>
      <c r="AL181" s="674" t="n">
        <f aca="true">IF('(Energiepreise)'!$C$17&lt;&gt;"",'(Energiepreise)'!$C$17,OFFSET('(Energiepreise)'!$I$17,0,$C180+'(Energiepreise)'!$I$6-'(Energiepreise)'!$I$9)/100*AL$23)</f>
        <v>0</v>
      </c>
      <c r="AM181" s="674" t="n">
        <f aca="true">IF('(Energiepreise)'!$C$17&lt;&gt;"",'(Energiepreise)'!$C$17,OFFSET('(Energiepreise)'!$I$17,0,$C180+'(Energiepreise)'!$I$6-'(Energiepreise)'!$I$9)/100*AM$23)</f>
        <v>0</v>
      </c>
      <c r="AN181" s="674" t="n">
        <f aca="true">IF('(Energiepreise)'!$C$17&lt;&gt;"",'(Energiepreise)'!$C$17,OFFSET('(Energiepreise)'!$I$17,0,$C180+'(Energiepreise)'!$I$6-'(Energiepreise)'!$I$9)/100*AN$23)</f>
        <v>0</v>
      </c>
      <c r="ALP181" s="669"/>
      <c r="ALQ181" s="669"/>
      <c r="ALR181" s="669"/>
      <c r="ALS181" s="669"/>
    </row>
    <row r="182" s="569" customFormat="true" ht="17.25" hidden="false" customHeight="false" outlineLevel="0" collapsed="false">
      <c r="A182" s="660"/>
      <c r="B182" s="670"/>
      <c r="C182" s="671" t="n">
        <v>5</v>
      </c>
      <c r="D182" s="673"/>
      <c r="E182" s="667"/>
      <c r="F182" s="674" t="n">
        <f aca="true">IF('(Energiepreise)'!$C$17&lt;&gt;"",'(Energiepreise)'!$C$17,OFFSET('(Energiepreise)'!$I$17,0,$C181+'(Energiepreise)'!$I$6-'(Energiepreise)'!$I$9)/100*F$23)</f>
        <v>0</v>
      </c>
      <c r="G182" s="674" t="n">
        <f aca="true">IF('(Energiepreise)'!$C$17&lt;&gt;"",'(Energiepreise)'!$C$17,OFFSET('(Energiepreise)'!$I$17,0,$C181+'(Energiepreise)'!$I$6-'(Energiepreise)'!$I$9)/100*G$23)</f>
        <v>0</v>
      </c>
      <c r="H182" s="674" t="n">
        <f aca="true">IF('(Energiepreise)'!$C$17&lt;&gt;"",'(Energiepreise)'!$C$17,OFFSET('(Energiepreise)'!$I$17,0,$C181+'(Energiepreise)'!$I$6-'(Energiepreise)'!$I$9)/100*H$23)</f>
        <v>0</v>
      </c>
      <c r="I182" s="674" t="n">
        <f aca="true">IF('(Energiepreise)'!$C$17&lt;&gt;"",'(Energiepreise)'!$C$17,OFFSET('(Energiepreise)'!$I$17,0,$C181+'(Energiepreise)'!$I$6-'(Energiepreise)'!$I$9)/100*I$23)</f>
        <v>0</v>
      </c>
      <c r="J182" s="675"/>
      <c r="K182" s="676" t="n">
        <f aca="false">SUM(F182:I182)</f>
        <v>0</v>
      </c>
      <c r="L182" s="675"/>
      <c r="M182" s="675"/>
      <c r="N182" s="674" t="n">
        <f aca="true">IF('(Energiepreise)'!$C$17&lt;&gt;"",'(Energiepreise)'!$C$17,OFFSET('(Energiepreise)'!$I$17,0,$C181+'(Energiepreise)'!$I$6-'(Energiepreise)'!$I$9)/100*N$23)</f>
        <v>0</v>
      </c>
      <c r="O182" s="674" t="n">
        <f aca="true">IF('(Energiepreise)'!$C$17&lt;&gt;"",'(Energiepreise)'!$C$17,OFFSET('(Energiepreise)'!$I$17,0,$C181+'(Energiepreise)'!$I$6-'(Energiepreise)'!$I$9)/100*O$23)</f>
        <v>0</v>
      </c>
      <c r="P182" s="674" t="n">
        <f aca="true">IF('(Energiepreise)'!$C$17&lt;&gt;"",'(Energiepreise)'!$C$17,OFFSET('(Energiepreise)'!$I$17,0,$C181+'(Energiepreise)'!$I$6-'(Energiepreise)'!$I$9)/100*P$23)</f>
        <v>0</v>
      </c>
      <c r="Q182" s="674" t="n">
        <f aca="true">IF('(Energiepreise)'!$C$17&lt;&gt;"",'(Energiepreise)'!$C$17,OFFSET('(Energiepreise)'!$I$17,0,$C181+'(Energiepreise)'!$I$6-'(Energiepreise)'!$I$9)/100*Q$23)</f>
        <v>0</v>
      </c>
      <c r="R182" s="675"/>
      <c r="S182" s="677" t="n">
        <f aca="false">SUM(N182:Q182)</f>
        <v>0</v>
      </c>
      <c r="T182" s="675"/>
      <c r="U182" s="674" t="n">
        <f aca="true">IF('(Energiepreise)'!$C$17&lt;&gt;"",'(Energiepreise)'!$C$17,OFFSET('(Energiepreise)'!$I$17,0,$C181+'(Energiepreise)'!$I$6-'(Energiepreise)'!$I$9)/100*U$23)</f>
        <v>0</v>
      </c>
      <c r="V182" s="674" t="n">
        <f aca="true">IF('(Energiepreise)'!$C$17&lt;&gt;"",'(Energiepreise)'!$C$17,OFFSET('(Energiepreise)'!$I$17,0,$C181+'(Energiepreise)'!$I$6-'(Energiepreise)'!$I$9)/100*V$23)</f>
        <v>0</v>
      </c>
      <c r="W182" s="674" t="n">
        <f aca="true">IF('(Energiepreise)'!$C$17&lt;&gt;"",'(Energiepreise)'!$C$17,OFFSET('(Energiepreise)'!$I$17,0,$C181+'(Energiepreise)'!$I$6-'(Energiepreise)'!$I$9)/100*W$23)</f>
        <v>0</v>
      </c>
      <c r="X182" s="674" t="n">
        <f aca="true">IF('(Energiepreise)'!$C$17&lt;&gt;"",'(Energiepreise)'!$C$17,OFFSET('(Energiepreise)'!$I$17,0,$C181+'(Energiepreise)'!$I$6-'(Energiepreise)'!$I$9)/100*X$23)</f>
        <v>0</v>
      </c>
      <c r="Y182" s="674" t="n">
        <f aca="true">IF('(Energiepreise)'!$C$17&lt;&gt;"",'(Energiepreise)'!$C$17,OFFSET('(Energiepreise)'!$I$17,0,$C181+'(Energiepreise)'!$I$6-'(Energiepreise)'!$I$9)/100*Y$23)</f>
        <v>0</v>
      </c>
      <c r="Z182" s="674" t="n">
        <f aca="true">IF('(Energiepreise)'!$C$17&lt;&gt;"",'(Energiepreise)'!$C$17,OFFSET('(Energiepreise)'!$I$17,0,$C181+'(Energiepreise)'!$I$6-'(Energiepreise)'!$I$9)/100*Z$23)</f>
        <v>0</v>
      </c>
      <c r="AA182" s="674" t="n">
        <f aca="true">IF('(Energiepreise)'!$C$17&lt;&gt;"",'(Energiepreise)'!$C$17,OFFSET('(Energiepreise)'!$I$17,0,$C181+'(Energiepreise)'!$I$6-'(Energiepreise)'!$I$9)/100*AA$23)</f>
        <v>0</v>
      </c>
      <c r="AB182" s="674" t="n">
        <f aca="true">IF('(Energiepreise)'!$C$17&lt;&gt;"",'(Energiepreise)'!$C$17,OFFSET('(Energiepreise)'!$I$17,0,$C181+'(Energiepreise)'!$I$6-'(Energiepreise)'!$I$9)/100*AB$23)</f>
        <v>0</v>
      </c>
      <c r="AC182" s="674" t="n">
        <f aca="true">IF('(Energiepreise)'!$C$17&lt;&gt;"",'(Energiepreise)'!$C$17,OFFSET('(Energiepreise)'!$I$17,0,$C181+'(Energiepreise)'!$I$6-'(Energiepreise)'!$I$9)/100*AC$23)</f>
        <v>0</v>
      </c>
      <c r="AD182" s="674" t="n">
        <f aca="true">IF('(Energiepreise)'!$C$17&lt;&gt;"",'(Energiepreise)'!$C$17,OFFSET('(Energiepreise)'!$I$17,0,$C181+'(Energiepreise)'!$I$6-'(Energiepreise)'!$I$9)/100*AD$23)</f>
        <v>0</v>
      </c>
      <c r="AE182" s="674" t="n">
        <f aca="true">IF('(Energiepreise)'!$C$17&lt;&gt;"",'(Energiepreise)'!$C$17,OFFSET('(Energiepreise)'!$I$17,0,$C181+'(Energiepreise)'!$I$6-'(Energiepreise)'!$I$9)/100*AE$23)</f>
        <v>0</v>
      </c>
      <c r="AF182" s="674" t="n">
        <f aca="true">IF('(Energiepreise)'!$C$17&lt;&gt;"",'(Energiepreise)'!$C$17,OFFSET('(Energiepreise)'!$I$17,0,$C181+'(Energiepreise)'!$I$6-'(Energiepreise)'!$I$9)/100*AF$23)</f>
        <v>0</v>
      </c>
      <c r="AG182" s="674" t="n">
        <f aca="true">IF('(Energiepreise)'!$C$17&lt;&gt;"",'(Energiepreise)'!$C$17,OFFSET('(Energiepreise)'!$I$17,0,$C181+'(Energiepreise)'!$I$6-'(Energiepreise)'!$I$9)/100*AG$23)</f>
        <v>0</v>
      </c>
      <c r="AH182" s="674" t="n">
        <f aca="true">IF('(Energiepreise)'!$C$17&lt;&gt;"",'(Energiepreise)'!$C$17,OFFSET('(Energiepreise)'!$I$17,0,$C181+'(Energiepreise)'!$I$6-'(Energiepreise)'!$I$9)/100*AH$23)</f>
        <v>0</v>
      </c>
      <c r="AI182" s="674" t="n">
        <f aca="true">IF('(Energiepreise)'!$C$17&lt;&gt;"",'(Energiepreise)'!$C$17,OFFSET('(Energiepreise)'!$I$17,0,$C181+'(Energiepreise)'!$I$6-'(Energiepreise)'!$I$9)/100*AI$23)</f>
        <v>0</v>
      </c>
      <c r="AJ182" s="674" t="n">
        <f aca="true">IF('(Energiepreise)'!$C$17&lt;&gt;"",'(Energiepreise)'!$C$17,OFFSET('(Energiepreise)'!$I$17,0,$C181+'(Energiepreise)'!$I$6-'(Energiepreise)'!$I$9)/100*AJ$23)</f>
        <v>0</v>
      </c>
      <c r="AK182" s="674" t="n">
        <f aca="true">IF('(Energiepreise)'!$C$17&lt;&gt;"",'(Energiepreise)'!$C$17,OFFSET('(Energiepreise)'!$I$17,0,$C181+'(Energiepreise)'!$I$6-'(Energiepreise)'!$I$9)/100*AK$23)</f>
        <v>0</v>
      </c>
      <c r="AL182" s="674" t="n">
        <f aca="true">IF('(Energiepreise)'!$C$17&lt;&gt;"",'(Energiepreise)'!$C$17,OFFSET('(Energiepreise)'!$I$17,0,$C181+'(Energiepreise)'!$I$6-'(Energiepreise)'!$I$9)/100*AL$23)</f>
        <v>0</v>
      </c>
      <c r="AM182" s="674" t="n">
        <f aca="true">IF('(Energiepreise)'!$C$17&lt;&gt;"",'(Energiepreise)'!$C$17,OFFSET('(Energiepreise)'!$I$17,0,$C181+'(Energiepreise)'!$I$6-'(Energiepreise)'!$I$9)/100*AM$23)</f>
        <v>0</v>
      </c>
      <c r="AN182" s="674" t="n">
        <f aca="true">IF('(Energiepreise)'!$C$17&lt;&gt;"",'(Energiepreise)'!$C$17,OFFSET('(Energiepreise)'!$I$17,0,$C181+'(Energiepreise)'!$I$6-'(Energiepreise)'!$I$9)/100*AN$23)</f>
        <v>0</v>
      </c>
      <c r="ALP182" s="669"/>
      <c r="ALQ182" s="669"/>
      <c r="ALR182" s="669"/>
      <c r="ALS182" s="669"/>
    </row>
    <row r="183" s="569" customFormat="true" ht="17.25" hidden="false" customHeight="false" outlineLevel="0" collapsed="false">
      <c r="A183" s="660"/>
      <c r="B183" s="670"/>
      <c r="C183" s="671" t="n">
        <v>6</v>
      </c>
      <c r="D183" s="673"/>
      <c r="E183" s="667"/>
      <c r="F183" s="674" t="n">
        <f aca="true">IF('(Energiepreise)'!$C$17&lt;&gt;"",'(Energiepreise)'!$C$17,OFFSET('(Energiepreise)'!$I$17,0,$C182+'(Energiepreise)'!$I$6-'(Energiepreise)'!$I$9)/100*F$23)</f>
        <v>0</v>
      </c>
      <c r="G183" s="674" t="n">
        <f aca="true">IF('(Energiepreise)'!$C$17&lt;&gt;"",'(Energiepreise)'!$C$17,OFFSET('(Energiepreise)'!$I$17,0,$C182+'(Energiepreise)'!$I$6-'(Energiepreise)'!$I$9)/100*G$23)</f>
        <v>0</v>
      </c>
      <c r="H183" s="674" t="n">
        <f aca="true">IF('(Energiepreise)'!$C$17&lt;&gt;"",'(Energiepreise)'!$C$17,OFFSET('(Energiepreise)'!$I$17,0,$C182+'(Energiepreise)'!$I$6-'(Energiepreise)'!$I$9)/100*H$23)</f>
        <v>0</v>
      </c>
      <c r="I183" s="674" t="n">
        <f aca="true">IF('(Energiepreise)'!$C$17&lt;&gt;"",'(Energiepreise)'!$C$17,OFFSET('(Energiepreise)'!$I$17,0,$C182+'(Energiepreise)'!$I$6-'(Energiepreise)'!$I$9)/100*I$23)</f>
        <v>0</v>
      </c>
      <c r="J183" s="675"/>
      <c r="K183" s="676" t="n">
        <f aca="false">SUM(F183:I183)</f>
        <v>0</v>
      </c>
      <c r="L183" s="675"/>
      <c r="M183" s="675"/>
      <c r="N183" s="674" t="n">
        <f aca="true">IF('(Energiepreise)'!$C$17&lt;&gt;"",'(Energiepreise)'!$C$17,OFFSET('(Energiepreise)'!$I$17,0,$C182+'(Energiepreise)'!$I$6-'(Energiepreise)'!$I$9)/100*N$23)</f>
        <v>0</v>
      </c>
      <c r="O183" s="674" t="n">
        <f aca="true">IF('(Energiepreise)'!$C$17&lt;&gt;"",'(Energiepreise)'!$C$17,OFFSET('(Energiepreise)'!$I$17,0,$C182+'(Energiepreise)'!$I$6-'(Energiepreise)'!$I$9)/100*O$23)</f>
        <v>0</v>
      </c>
      <c r="P183" s="674" t="n">
        <f aca="true">IF('(Energiepreise)'!$C$17&lt;&gt;"",'(Energiepreise)'!$C$17,OFFSET('(Energiepreise)'!$I$17,0,$C182+'(Energiepreise)'!$I$6-'(Energiepreise)'!$I$9)/100*P$23)</f>
        <v>0</v>
      </c>
      <c r="Q183" s="674" t="n">
        <f aca="true">IF('(Energiepreise)'!$C$17&lt;&gt;"",'(Energiepreise)'!$C$17,OFFSET('(Energiepreise)'!$I$17,0,$C182+'(Energiepreise)'!$I$6-'(Energiepreise)'!$I$9)/100*Q$23)</f>
        <v>0</v>
      </c>
      <c r="R183" s="675"/>
      <c r="S183" s="677" t="n">
        <f aca="false">SUM(N183:Q183)</f>
        <v>0</v>
      </c>
      <c r="T183" s="675"/>
      <c r="U183" s="674" t="n">
        <f aca="true">IF('(Energiepreise)'!$C$17&lt;&gt;"",'(Energiepreise)'!$C$17,OFFSET('(Energiepreise)'!$I$17,0,$C182+'(Energiepreise)'!$I$6-'(Energiepreise)'!$I$9)/100*U$23)</f>
        <v>0</v>
      </c>
      <c r="V183" s="674" t="n">
        <f aca="true">IF('(Energiepreise)'!$C$17&lt;&gt;"",'(Energiepreise)'!$C$17,OFFSET('(Energiepreise)'!$I$17,0,$C182+'(Energiepreise)'!$I$6-'(Energiepreise)'!$I$9)/100*V$23)</f>
        <v>0</v>
      </c>
      <c r="W183" s="674" t="n">
        <f aca="true">IF('(Energiepreise)'!$C$17&lt;&gt;"",'(Energiepreise)'!$C$17,OFFSET('(Energiepreise)'!$I$17,0,$C182+'(Energiepreise)'!$I$6-'(Energiepreise)'!$I$9)/100*W$23)</f>
        <v>0</v>
      </c>
      <c r="X183" s="674" t="n">
        <f aca="true">IF('(Energiepreise)'!$C$17&lt;&gt;"",'(Energiepreise)'!$C$17,OFFSET('(Energiepreise)'!$I$17,0,$C182+'(Energiepreise)'!$I$6-'(Energiepreise)'!$I$9)/100*X$23)</f>
        <v>0</v>
      </c>
      <c r="Y183" s="674" t="n">
        <f aca="true">IF('(Energiepreise)'!$C$17&lt;&gt;"",'(Energiepreise)'!$C$17,OFFSET('(Energiepreise)'!$I$17,0,$C182+'(Energiepreise)'!$I$6-'(Energiepreise)'!$I$9)/100*Y$23)</f>
        <v>0</v>
      </c>
      <c r="Z183" s="674" t="n">
        <f aca="true">IF('(Energiepreise)'!$C$17&lt;&gt;"",'(Energiepreise)'!$C$17,OFFSET('(Energiepreise)'!$I$17,0,$C182+'(Energiepreise)'!$I$6-'(Energiepreise)'!$I$9)/100*Z$23)</f>
        <v>0</v>
      </c>
      <c r="AA183" s="674" t="n">
        <f aca="true">IF('(Energiepreise)'!$C$17&lt;&gt;"",'(Energiepreise)'!$C$17,OFFSET('(Energiepreise)'!$I$17,0,$C182+'(Energiepreise)'!$I$6-'(Energiepreise)'!$I$9)/100*AA$23)</f>
        <v>0</v>
      </c>
      <c r="AB183" s="674" t="n">
        <f aca="true">IF('(Energiepreise)'!$C$17&lt;&gt;"",'(Energiepreise)'!$C$17,OFFSET('(Energiepreise)'!$I$17,0,$C182+'(Energiepreise)'!$I$6-'(Energiepreise)'!$I$9)/100*AB$23)</f>
        <v>0</v>
      </c>
      <c r="AC183" s="674" t="n">
        <f aca="true">IF('(Energiepreise)'!$C$17&lt;&gt;"",'(Energiepreise)'!$C$17,OFFSET('(Energiepreise)'!$I$17,0,$C182+'(Energiepreise)'!$I$6-'(Energiepreise)'!$I$9)/100*AC$23)</f>
        <v>0</v>
      </c>
      <c r="AD183" s="674" t="n">
        <f aca="true">IF('(Energiepreise)'!$C$17&lt;&gt;"",'(Energiepreise)'!$C$17,OFFSET('(Energiepreise)'!$I$17,0,$C182+'(Energiepreise)'!$I$6-'(Energiepreise)'!$I$9)/100*AD$23)</f>
        <v>0</v>
      </c>
      <c r="AE183" s="674" t="n">
        <f aca="true">IF('(Energiepreise)'!$C$17&lt;&gt;"",'(Energiepreise)'!$C$17,OFFSET('(Energiepreise)'!$I$17,0,$C182+'(Energiepreise)'!$I$6-'(Energiepreise)'!$I$9)/100*AE$23)</f>
        <v>0</v>
      </c>
      <c r="AF183" s="674" t="n">
        <f aca="true">IF('(Energiepreise)'!$C$17&lt;&gt;"",'(Energiepreise)'!$C$17,OFFSET('(Energiepreise)'!$I$17,0,$C182+'(Energiepreise)'!$I$6-'(Energiepreise)'!$I$9)/100*AF$23)</f>
        <v>0</v>
      </c>
      <c r="AG183" s="674" t="n">
        <f aca="true">IF('(Energiepreise)'!$C$17&lt;&gt;"",'(Energiepreise)'!$C$17,OFFSET('(Energiepreise)'!$I$17,0,$C182+'(Energiepreise)'!$I$6-'(Energiepreise)'!$I$9)/100*AG$23)</f>
        <v>0</v>
      </c>
      <c r="AH183" s="674" t="n">
        <f aca="true">IF('(Energiepreise)'!$C$17&lt;&gt;"",'(Energiepreise)'!$C$17,OFFSET('(Energiepreise)'!$I$17,0,$C182+'(Energiepreise)'!$I$6-'(Energiepreise)'!$I$9)/100*AH$23)</f>
        <v>0</v>
      </c>
      <c r="AI183" s="674" t="n">
        <f aca="true">IF('(Energiepreise)'!$C$17&lt;&gt;"",'(Energiepreise)'!$C$17,OFFSET('(Energiepreise)'!$I$17,0,$C182+'(Energiepreise)'!$I$6-'(Energiepreise)'!$I$9)/100*AI$23)</f>
        <v>0</v>
      </c>
      <c r="AJ183" s="674" t="n">
        <f aca="true">IF('(Energiepreise)'!$C$17&lt;&gt;"",'(Energiepreise)'!$C$17,OFFSET('(Energiepreise)'!$I$17,0,$C182+'(Energiepreise)'!$I$6-'(Energiepreise)'!$I$9)/100*AJ$23)</f>
        <v>0</v>
      </c>
      <c r="AK183" s="674" t="n">
        <f aca="true">IF('(Energiepreise)'!$C$17&lt;&gt;"",'(Energiepreise)'!$C$17,OFFSET('(Energiepreise)'!$I$17,0,$C182+'(Energiepreise)'!$I$6-'(Energiepreise)'!$I$9)/100*AK$23)</f>
        <v>0</v>
      </c>
      <c r="AL183" s="674" t="n">
        <f aca="true">IF('(Energiepreise)'!$C$17&lt;&gt;"",'(Energiepreise)'!$C$17,OFFSET('(Energiepreise)'!$I$17,0,$C182+'(Energiepreise)'!$I$6-'(Energiepreise)'!$I$9)/100*AL$23)</f>
        <v>0</v>
      </c>
      <c r="AM183" s="674" t="n">
        <f aca="true">IF('(Energiepreise)'!$C$17&lt;&gt;"",'(Energiepreise)'!$C$17,OFFSET('(Energiepreise)'!$I$17,0,$C182+'(Energiepreise)'!$I$6-'(Energiepreise)'!$I$9)/100*AM$23)</f>
        <v>0</v>
      </c>
      <c r="AN183" s="674" t="n">
        <f aca="true">IF('(Energiepreise)'!$C$17&lt;&gt;"",'(Energiepreise)'!$C$17,OFFSET('(Energiepreise)'!$I$17,0,$C182+'(Energiepreise)'!$I$6-'(Energiepreise)'!$I$9)/100*AN$23)</f>
        <v>0</v>
      </c>
      <c r="ALP183" s="669"/>
      <c r="ALQ183" s="669"/>
      <c r="ALR183" s="669"/>
      <c r="ALS183" s="669"/>
    </row>
    <row r="184" s="569" customFormat="true" ht="17.25" hidden="false" customHeight="false" outlineLevel="0" collapsed="false">
      <c r="A184" s="660"/>
      <c r="B184" s="670"/>
      <c r="C184" s="671" t="n">
        <v>7</v>
      </c>
      <c r="D184" s="673"/>
      <c r="E184" s="667"/>
      <c r="F184" s="674" t="n">
        <f aca="true">IF('(Energiepreise)'!$C$17&lt;&gt;"",'(Energiepreise)'!$C$17,OFFSET('(Energiepreise)'!$I$17,0,$C183+'(Energiepreise)'!$I$6-'(Energiepreise)'!$I$9)/100*F$23)</f>
        <v>0</v>
      </c>
      <c r="G184" s="674" t="n">
        <f aca="true">IF('(Energiepreise)'!$C$17&lt;&gt;"",'(Energiepreise)'!$C$17,OFFSET('(Energiepreise)'!$I$17,0,$C183+'(Energiepreise)'!$I$6-'(Energiepreise)'!$I$9)/100*G$23)</f>
        <v>0</v>
      </c>
      <c r="H184" s="674" t="n">
        <f aca="true">IF('(Energiepreise)'!$C$17&lt;&gt;"",'(Energiepreise)'!$C$17,OFFSET('(Energiepreise)'!$I$17,0,$C183+'(Energiepreise)'!$I$6-'(Energiepreise)'!$I$9)/100*H$23)</f>
        <v>0</v>
      </c>
      <c r="I184" s="674" t="n">
        <f aca="true">IF('(Energiepreise)'!$C$17&lt;&gt;"",'(Energiepreise)'!$C$17,OFFSET('(Energiepreise)'!$I$17,0,$C183+'(Energiepreise)'!$I$6-'(Energiepreise)'!$I$9)/100*I$23)</f>
        <v>0</v>
      </c>
      <c r="J184" s="675"/>
      <c r="K184" s="676" t="n">
        <f aca="false">SUM(F184:I184)</f>
        <v>0</v>
      </c>
      <c r="L184" s="675"/>
      <c r="M184" s="675"/>
      <c r="N184" s="674" t="n">
        <f aca="true">IF('(Energiepreise)'!$C$17&lt;&gt;"",'(Energiepreise)'!$C$17,OFFSET('(Energiepreise)'!$I$17,0,$C183+'(Energiepreise)'!$I$6-'(Energiepreise)'!$I$9)/100*N$23)</f>
        <v>0</v>
      </c>
      <c r="O184" s="674" t="n">
        <f aca="true">IF('(Energiepreise)'!$C$17&lt;&gt;"",'(Energiepreise)'!$C$17,OFFSET('(Energiepreise)'!$I$17,0,$C183+'(Energiepreise)'!$I$6-'(Energiepreise)'!$I$9)/100*O$23)</f>
        <v>0</v>
      </c>
      <c r="P184" s="674" t="n">
        <f aca="true">IF('(Energiepreise)'!$C$17&lt;&gt;"",'(Energiepreise)'!$C$17,OFFSET('(Energiepreise)'!$I$17,0,$C183+'(Energiepreise)'!$I$6-'(Energiepreise)'!$I$9)/100*P$23)</f>
        <v>0</v>
      </c>
      <c r="Q184" s="674" t="n">
        <f aca="true">IF('(Energiepreise)'!$C$17&lt;&gt;"",'(Energiepreise)'!$C$17,OFFSET('(Energiepreise)'!$I$17,0,$C183+'(Energiepreise)'!$I$6-'(Energiepreise)'!$I$9)/100*Q$23)</f>
        <v>0</v>
      </c>
      <c r="R184" s="675"/>
      <c r="S184" s="677" t="n">
        <f aca="false">SUM(N184:Q184)</f>
        <v>0</v>
      </c>
      <c r="T184" s="675"/>
      <c r="U184" s="674" t="n">
        <f aca="true">IF('(Energiepreise)'!$C$17&lt;&gt;"",'(Energiepreise)'!$C$17,OFFSET('(Energiepreise)'!$I$17,0,$C183+'(Energiepreise)'!$I$6-'(Energiepreise)'!$I$9)/100*U$23)</f>
        <v>0</v>
      </c>
      <c r="V184" s="674" t="n">
        <f aca="true">IF('(Energiepreise)'!$C$17&lt;&gt;"",'(Energiepreise)'!$C$17,OFFSET('(Energiepreise)'!$I$17,0,$C183+'(Energiepreise)'!$I$6-'(Energiepreise)'!$I$9)/100*V$23)</f>
        <v>0</v>
      </c>
      <c r="W184" s="674" t="n">
        <f aca="true">IF('(Energiepreise)'!$C$17&lt;&gt;"",'(Energiepreise)'!$C$17,OFFSET('(Energiepreise)'!$I$17,0,$C183+'(Energiepreise)'!$I$6-'(Energiepreise)'!$I$9)/100*W$23)</f>
        <v>0</v>
      </c>
      <c r="X184" s="674" t="n">
        <f aca="true">IF('(Energiepreise)'!$C$17&lt;&gt;"",'(Energiepreise)'!$C$17,OFFSET('(Energiepreise)'!$I$17,0,$C183+'(Energiepreise)'!$I$6-'(Energiepreise)'!$I$9)/100*X$23)</f>
        <v>0</v>
      </c>
      <c r="Y184" s="674" t="n">
        <f aca="true">IF('(Energiepreise)'!$C$17&lt;&gt;"",'(Energiepreise)'!$C$17,OFFSET('(Energiepreise)'!$I$17,0,$C183+'(Energiepreise)'!$I$6-'(Energiepreise)'!$I$9)/100*Y$23)</f>
        <v>0</v>
      </c>
      <c r="Z184" s="674" t="n">
        <f aca="true">IF('(Energiepreise)'!$C$17&lt;&gt;"",'(Energiepreise)'!$C$17,OFFSET('(Energiepreise)'!$I$17,0,$C183+'(Energiepreise)'!$I$6-'(Energiepreise)'!$I$9)/100*Z$23)</f>
        <v>0</v>
      </c>
      <c r="AA184" s="674" t="n">
        <f aca="true">IF('(Energiepreise)'!$C$17&lt;&gt;"",'(Energiepreise)'!$C$17,OFFSET('(Energiepreise)'!$I$17,0,$C183+'(Energiepreise)'!$I$6-'(Energiepreise)'!$I$9)/100*AA$23)</f>
        <v>0</v>
      </c>
      <c r="AB184" s="674" t="n">
        <f aca="true">IF('(Energiepreise)'!$C$17&lt;&gt;"",'(Energiepreise)'!$C$17,OFFSET('(Energiepreise)'!$I$17,0,$C183+'(Energiepreise)'!$I$6-'(Energiepreise)'!$I$9)/100*AB$23)</f>
        <v>0</v>
      </c>
      <c r="AC184" s="674" t="n">
        <f aca="true">IF('(Energiepreise)'!$C$17&lt;&gt;"",'(Energiepreise)'!$C$17,OFFSET('(Energiepreise)'!$I$17,0,$C183+'(Energiepreise)'!$I$6-'(Energiepreise)'!$I$9)/100*AC$23)</f>
        <v>0</v>
      </c>
      <c r="AD184" s="674" t="n">
        <f aca="true">IF('(Energiepreise)'!$C$17&lt;&gt;"",'(Energiepreise)'!$C$17,OFFSET('(Energiepreise)'!$I$17,0,$C183+'(Energiepreise)'!$I$6-'(Energiepreise)'!$I$9)/100*AD$23)</f>
        <v>0</v>
      </c>
      <c r="AE184" s="674" t="n">
        <f aca="true">IF('(Energiepreise)'!$C$17&lt;&gt;"",'(Energiepreise)'!$C$17,OFFSET('(Energiepreise)'!$I$17,0,$C183+'(Energiepreise)'!$I$6-'(Energiepreise)'!$I$9)/100*AE$23)</f>
        <v>0</v>
      </c>
      <c r="AF184" s="674" t="n">
        <f aca="true">IF('(Energiepreise)'!$C$17&lt;&gt;"",'(Energiepreise)'!$C$17,OFFSET('(Energiepreise)'!$I$17,0,$C183+'(Energiepreise)'!$I$6-'(Energiepreise)'!$I$9)/100*AF$23)</f>
        <v>0</v>
      </c>
      <c r="AG184" s="674" t="n">
        <f aca="true">IF('(Energiepreise)'!$C$17&lt;&gt;"",'(Energiepreise)'!$C$17,OFFSET('(Energiepreise)'!$I$17,0,$C183+'(Energiepreise)'!$I$6-'(Energiepreise)'!$I$9)/100*AG$23)</f>
        <v>0</v>
      </c>
      <c r="AH184" s="674" t="n">
        <f aca="true">IF('(Energiepreise)'!$C$17&lt;&gt;"",'(Energiepreise)'!$C$17,OFFSET('(Energiepreise)'!$I$17,0,$C183+'(Energiepreise)'!$I$6-'(Energiepreise)'!$I$9)/100*AH$23)</f>
        <v>0</v>
      </c>
      <c r="AI184" s="674" t="n">
        <f aca="true">IF('(Energiepreise)'!$C$17&lt;&gt;"",'(Energiepreise)'!$C$17,OFFSET('(Energiepreise)'!$I$17,0,$C183+'(Energiepreise)'!$I$6-'(Energiepreise)'!$I$9)/100*AI$23)</f>
        <v>0</v>
      </c>
      <c r="AJ184" s="674" t="n">
        <f aca="true">IF('(Energiepreise)'!$C$17&lt;&gt;"",'(Energiepreise)'!$C$17,OFFSET('(Energiepreise)'!$I$17,0,$C183+'(Energiepreise)'!$I$6-'(Energiepreise)'!$I$9)/100*AJ$23)</f>
        <v>0</v>
      </c>
      <c r="AK184" s="674" t="n">
        <f aca="true">IF('(Energiepreise)'!$C$17&lt;&gt;"",'(Energiepreise)'!$C$17,OFFSET('(Energiepreise)'!$I$17,0,$C183+'(Energiepreise)'!$I$6-'(Energiepreise)'!$I$9)/100*AK$23)</f>
        <v>0</v>
      </c>
      <c r="AL184" s="674" t="n">
        <f aca="true">IF('(Energiepreise)'!$C$17&lt;&gt;"",'(Energiepreise)'!$C$17,OFFSET('(Energiepreise)'!$I$17,0,$C183+'(Energiepreise)'!$I$6-'(Energiepreise)'!$I$9)/100*AL$23)</f>
        <v>0</v>
      </c>
      <c r="AM184" s="674" t="n">
        <f aca="true">IF('(Energiepreise)'!$C$17&lt;&gt;"",'(Energiepreise)'!$C$17,OFFSET('(Energiepreise)'!$I$17,0,$C183+'(Energiepreise)'!$I$6-'(Energiepreise)'!$I$9)/100*AM$23)</f>
        <v>0</v>
      </c>
      <c r="AN184" s="674" t="n">
        <f aca="true">IF('(Energiepreise)'!$C$17&lt;&gt;"",'(Energiepreise)'!$C$17,OFFSET('(Energiepreise)'!$I$17,0,$C183+'(Energiepreise)'!$I$6-'(Energiepreise)'!$I$9)/100*AN$23)</f>
        <v>0</v>
      </c>
      <c r="ALP184" s="669"/>
      <c r="ALQ184" s="669"/>
      <c r="ALR184" s="669"/>
      <c r="ALS184" s="669"/>
    </row>
    <row r="185" s="569" customFormat="true" ht="17.25" hidden="false" customHeight="false" outlineLevel="0" collapsed="false">
      <c r="A185" s="660"/>
      <c r="B185" s="670"/>
      <c r="C185" s="671" t="n">
        <v>8</v>
      </c>
      <c r="D185" s="673"/>
      <c r="E185" s="667"/>
      <c r="F185" s="674" t="n">
        <f aca="true">IF('(Energiepreise)'!$C$17&lt;&gt;"",'(Energiepreise)'!$C$17,OFFSET('(Energiepreise)'!$I$17,0,$C184+'(Energiepreise)'!$I$6-'(Energiepreise)'!$I$9)/100*F$23)</f>
        <v>0</v>
      </c>
      <c r="G185" s="674" t="n">
        <f aca="true">IF('(Energiepreise)'!$C$17&lt;&gt;"",'(Energiepreise)'!$C$17,OFFSET('(Energiepreise)'!$I$17,0,$C184+'(Energiepreise)'!$I$6-'(Energiepreise)'!$I$9)/100*G$23)</f>
        <v>0</v>
      </c>
      <c r="H185" s="674" t="n">
        <f aca="true">IF('(Energiepreise)'!$C$17&lt;&gt;"",'(Energiepreise)'!$C$17,OFFSET('(Energiepreise)'!$I$17,0,$C184+'(Energiepreise)'!$I$6-'(Energiepreise)'!$I$9)/100*H$23)</f>
        <v>0</v>
      </c>
      <c r="I185" s="674" t="n">
        <f aca="true">IF('(Energiepreise)'!$C$17&lt;&gt;"",'(Energiepreise)'!$C$17,OFFSET('(Energiepreise)'!$I$17,0,$C184+'(Energiepreise)'!$I$6-'(Energiepreise)'!$I$9)/100*I$23)</f>
        <v>0</v>
      </c>
      <c r="J185" s="675"/>
      <c r="K185" s="676" t="n">
        <f aca="false">SUM(F185:I185)</f>
        <v>0</v>
      </c>
      <c r="L185" s="675"/>
      <c r="M185" s="675"/>
      <c r="N185" s="674" t="n">
        <f aca="true">IF('(Energiepreise)'!$C$17&lt;&gt;"",'(Energiepreise)'!$C$17,OFFSET('(Energiepreise)'!$I$17,0,$C184+'(Energiepreise)'!$I$6-'(Energiepreise)'!$I$9)/100*N$23)</f>
        <v>0</v>
      </c>
      <c r="O185" s="674" t="n">
        <f aca="true">IF('(Energiepreise)'!$C$17&lt;&gt;"",'(Energiepreise)'!$C$17,OFFSET('(Energiepreise)'!$I$17,0,$C184+'(Energiepreise)'!$I$6-'(Energiepreise)'!$I$9)/100*O$23)</f>
        <v>0</v>
      </c>
      <c r="P185" s="674" t="n">
        <f aca="true">IF('(Energiepreise)'!$C$17&lt;&gt;"",'(Energiepreise)'!$C$17,OFFSET('(Energiepreise)'!$I$17,0,$C184+'(Energiepreise)'!$I$6-'(Energiepreise)'!$I$9)/100*P$23)</f>
        <v>0</v>
      </c>
      <c r="Q185" s="674" t="n">
        <f aca="true">IF('(Energiepreise)'!$C$17&lt;&gt;"",'(Energiepreise)'!$C$17,OFFSET('(Energiepreise)'!$I$17,0,$C184+'(Energiepreise)'!$I$6-'(Energiepreise)'!$I$9)/100*Q$23)</f>
        <v>0</v>
      </c>
      <c r="R185" s="675"/>
      <c r="S185" s="677" t="n">
        <f aca="false">SUM(N185:Q185)</f>
        <v>0</v>
      </c>
      <c r="T185" s="675"/>
      <c r="U185" s="674" t="n">
        <f aca="true">IF('(Energiepreise)'!$C$17&lt;&gt;"",'(Energiepreise)'!$C$17,OFFSET('(Energiepreise)'!$I$17,0,$C184+'(Energiepreise)'!$I$6-'(Energiepreise)'!$I$9)/100*U$23)</f>
        <v>0</v>
      </c>
      <c r="V185" s="674" t="n">
        <f aca="true">IF('(Energiepreise)'!$C$17&lt;&gt;"",'(Energiepreise)'!$C$17,OFFSET('(Energiepreise)'!$I$17,0,$C184+'(Energiepreise)'!$I$6-'(Energiepreise)'!$I$9)/100*V$23)</f>
        <v>0</v>
      </c>
      <c r="W185" s="674" t="n">
        <f aca="true">IF('(Energiepreise)'!$C$17&lt;&gt;"",'(Energiepreise)'!$C$17,OFFSET('(Energiepreise)'!$I$17,0,$C184+'(Energiepreise)'!$I$6-'(Energiepreise)'!$I$9)/100*W$23)</f>
        <v>0</v>
      </c>
      <c r="X185" s="674" t="n">
        <f aca="true">IF('(Energiepreise)'!$C$17&lt;&gt;"",'(Energiepreise)'!$C$17,OFFSET('(Energiepreise)'!$I$17,0,$C184+'(Energiepreise)'!$I$6-'(Energiepreise)'!$I$9)/100*X$23)</f>
        <v>0</v>
      </c>
      <c r="Y185" s="674" t="n">
        <f aca="true">IF('(Energiepreise)'!$C$17&lt;&gt;"",'(Energiepreise)'!$C$17,OFFSET('(Energiepreise)'!$I$17,0,$C184+'(Energiepreise)'!$I$6-'(Energiepreise)'!$I$9)/100*Y$23)</f>
        <v>0</v>
      </c>
      <c r="Z185" s="674" t="n">
        <f aca="true">IF('(Energiepreise)'!$C$17&lt;&gt;"",'(Energiepreise)'!$C$17,OFFSET('(Energiepreise)'!$I$17,0,$C184+'(Energiepreise)'!$I$6-'(Energiepreise)'!$I$9)/100*Z$23)</f>
        <v>0</v>
      </c>
      <c r="AA185" s="674" t="n">
        <f aca="true">IF('(Energiepreise)'!$C$17&lt;&gt;"",'(Energiepreise)'!$C$17,OFFSET('(Energiepreise)'!$I$17,0,$C184+'(Energiepreise)'!$I$6-'(Energiepreise)'!$I$9)/100*AA$23)</f>
        <v>0</v>
      </c>
      <c r="AB185" s="674" t="n">
        <f aca="true">IF('(Energiepreise)'!$C$17&lt;&gt;"",'(Energiepreise)'!$C$17,OFFSET('(Energiepreise)'!$I$17,0,$C184+'(Energiepreise)'!$I$6-'(Energiepreise)'!$I$9)/100*AB$23)</f>
        <v>0</v>
      </c>
      <c r="AC185" s="674" t="n">
        <f aca="true">IF('(Energiepreise)'!$C$17&lt;&gt;"",'(Energiepreise)'!$C$17,OFFSET('(Energiepreise)'!$I$17,0,$C184+'(Energiepreise)'!$I$6-'(Energiepreise)'!$I$9)/100*AC$23)</f>
        <v>0</v>
      </c>
      <c r="AD185" s="674" t="n">
        <f aca="true">IF('(Energiepreise)'!$C$17&lt;&gt;"",'(Energiepreise)'!$C$17,OFFSET('(Energiepreise)'!$I$17,0,$C184+'(Energiepreise)'!$I$6-'(Energiepreise)'!$I$9)/100*AD$23)</f>
        <v>0</v>
      </c>
      <c r="AE185" s="674" t="n">
        <f aca="true">IF('(Energiepreise)'!$C$17&lt;&gt;"",'(Energiepreise)'!$C$17,OFFSET('(Energiepreise)'!$I$17,0,$C184+'(Energiepreise)'!$I$6-'(Energiepreise)'!$I$9)/100*AE$23)</f>
        <v>0</v>
      </c>
      <c r="AF185" s="674" t="n">
        <f aca="true">IF('(Energiepreise)'!$C$17&lt;&gt;"",'(Energiepreise)'!$C$17,OFFSET('(Energiepreise)'!$I$17,0,$C184+'(Energiepreise)'!$I$6-'(Energiepreise)'!$I$9)/100*AF$23)</f>
        <v>0</v>
      </c>
      <c r="AG185" s="674" t="n">
        <f aca="true">IF('(Energiepreise)'!$C$17&lt;&gt;"",'(Energiepreise)'!$C$17,OFFSET('(Energiepreise)'!$I$17,0,$C184+'(Energiepreise)'!$I$6-'(Energiepreise)'!$I$9)/100*AG$23)</f>
        <v>0</v>
      </c>
      <c r="AH185" s="674" t="n">
        <f aca="true">IF('(Energiepreise)'!$C$17&lt;&gt;"",'(Energiepreise)'!$C$17,OFFSET('(Energiepreise)'!$I$17,0,$C184+'(Energiepreise)'!$I$6-'(Energiepreise)'!$I$9)/100*AH$23)</f>
        <v>0</v>
      </c>
      <c r="AI185" s="674" t="n">
        <f aca="true">IF('(Energiepreise)'!$C$17&lt;&gt;"",'(Energiepreise)'!$C$17,OFFSET('(Energiepreise)'!$I$17,0,$C184+'(Energiepreise)'!$I$6-'(Energiepreise)'!$I$9)/100*AI$23)</f>
        <v>0</v>
      </c>
      <c r="AJ185" s="674" t="n">
        <f aca="true">IF('(Energiepreise)'!$C$17&lt;&gt;"",'(Energiepreise)'!$C$17,OFFSET('(Energiepreise)'!$I$17,0,$C184+'(Energiepreise)'!$I$6-'(Energiepreise)'!$I$9)/100*AJ$23)</f>
        <v>0</v>
      </c>
      <c r="AK185" s="674" t="n">
        <f aca="true">IF('(Energiepreise)'!$C$17&lt;&gt;"",'(Energiepreise)'!$C$17,OFFSET('(Energiepreise)'!$I$17,0,$C184+'(Energiepreise)'!$I$6-'(Energiepreise)'!$I$9)/100*AK$23)</f>
        <v>0</v>
      </c>
      <c r="AL185" s="674" t="n">
        <f aca="true">IF('(Energiepreise)'!$C$17&lt;&gt;"",'(Energiepreise)'!$C$17,OFFSET('(Energiepreise)'!$I$17,0,$C184+'(Energiepreise)'!$I$6-'(Energiepreise)'!$I$9)/100*AL$23)</f>
        <v>0</v>
      </c>
      <c r="AM185" s="674" t="n">
        <f aca="true">IF('(Energiepreise)'!$C$17&lt;&gt;"",'(Energiepreise)'!$C$17,OFFSET('(Energiepreise)'!$I$17,0,$C184+'(Energiepreise)'!$I$6-'(Energiepreise)'!$I$9)/100*AM$23)</f>
        <v>0</v>
      </c>
      <c r="AN185" s="674" t="n">
        <f aca="true">IF('(Energiepreise)'!$C$17&lt;&gt;"",'(Energiepreise)'!$C$17,OFFSET('(Energiepreise)'!$I$17,0,$C184+'(Energiepreise)'!$I$6-'(Energiepreise)'!$I$9)/100*AN$23)</f>
        <v>0</v>
      </c>
      <c r="ALP185" s="669"/>
      <c r="ALQ185" s="669"/>
      <c r="ALR185" s="669"/>
      <c r="ALS185" s="669"/>
    </row>
    <row r="186" s="569" customFormat="true" ht="17.25" hidden="false" customHeight="false" outlineLevel="0" collapsed="false">
      <c r="A186" s="660"/>
      <c r="B186" s="670"/>
      <c r="C186" s="671" t="n">
        <v>9</v>
      </c>
      <c r="D186" s="673"/>
      <c r="E186" s="667"/>
      <c r="F186" s="674" t="n">
        <f aca="true">IF('(Energiepreise)'!$C$17&lt;&gt;"",'(Energiepreise)'!$C$17,OFFSET('(Energiepreise)'!$I$17,0,$C185+'(Energiepreise)'!$I$6-'(Energiepreise)'!$I$9)/100*F$23)</f>
        <v>0</v>
      </c>
      <c r="G186" s="674" t="n">
        <f aca="true">IF('(Energiepreise)'!$C$17&lt;&gt;"",'(Energiepreise)'!$C$17,OFFSET('(Energiepreise)'!$I$17,0,$C185+'(Energiepreise)'!$I$6-'(Energiepreise)'!$I$9)/100*G$23)</f>
        <v>0</v>
      </c>
      <c r="H186" s="674" t="n">
        <f aca="true">IF('(Energiepreise)'!$C$17&lt;&gt;"",'(Energiepreise)'!$C$17,OFFSET('(Energiepreise)'!$I$17,0,$C185+'(Energiepreise)'!$I$6-'(Energiepreise)'!$I$9)/100*H$23)</f>
        <v>0</v>
      </c>
      <c r="I186" s="674" t="n">
        <f aca="true">IF('(Energiepreise)'!$C$17&lt;&gt;"",'(Energiepreise)'!$C$17,OFFSET('(Energiepreise)'!$I$17,0,$C185+'(Energiepreise)'!$I$6-'(Energiepreise)'!$I$9)/100*I$23)</f>
        <v>0</v>
      </c>
      <c r="J186" s="675"/>
      <c r="K186" s="676" t="n">
        <f aca="false">SUM(F186:I186)</f>
        <v>0</v>
      </c>
      <c r="L186" s="675"/>
      <c r="M186" s="675"/>
      <c r="N186" s="674" t="n">
        <f aca="true">IF('(Energiepreise)'!$C$17&lt;&gt;"",'(Energiepreise)'!$C$17,OFFSET('(Energiepreise)'!$I$17,0,$C185+'(Energiepreise)'!$I$6-'(Energiepreise)'!$I$9)/100*N$23)</f>
        <v>0</v>
      </c>
      <c r="O186" s="674" t="n">
        <f aca="true">IF('(Energiepreise)'!$C$17&lt;&gt;"",'(Energiepreise)'!$C$17,OFFSET('(Energiepreise)'!$I$17,0,$C185+'(Energiepreise)'!$I$6-'(Energiepreise)'!$I$9)/100*O$23)</f>
        <v>0</v>
      </c>
      <c r="P186" s="674" t="n">
        <f aca="true">IF('(Energiepreise)'!$C$17&lt;&gt;"",'(Energiepreise)'!$C$17,OFFSET('(Energiepreise)'!$I$17,0,$C185+'(Energiepreise)'!$I$6-'(Energiepreise)'!$I$9)/100*P$23)</f>
        <v>0</v>
      </c>
      <c r="Q186" s="674" t="n">
        <f aca="true">IF('(Energiepreise)'!$C$17&lt;&gt;"",'(Energiepreise)'!$C$17,OFFSET('(Energiepreise)'!$I$17,0,$C185+'(Energiepreise)'!$I$6-'(Energiepreise)'!$I$9)/100*Q$23)</f>
        <v>0</v>
      </c>
      <c r="R186" s="675"/>
      <c r="S186" s="677" t="n">
        <f aca="false">SUM(N186:Q186)</f>
        <v>0</v>
      </c>
      <c r="T186" s="675"/>
      <c r="U186" s="674" t="n">
        <f aca="true">IF('(Energiepreise)'!$C$17&lt;&gt;"",'(Energiepreise)'!$C$17,OFFSET('(Energiepreise)'!$I$17,0,$C185+'(Energiepreise)'!$I$6-'(Energiepreise)'!$I$9)/100*U$23)</f>
        <v>0</v>
      </c>
      <c r="V186" s="674" t="n">
        <f aca="true">IF('(Energiepreise)'!$C$17&lt;&gt;"",'(Energiepreise)'!$C$17,OFFSET('(Energiepreise)'!$I$17,0,$C185+'(Energiepreise)'!$I$6-'(Energiepreise)'!$I$9)/100*V$23)</f>
        <v>0</v>
      </c>
      <c r="W186" s="674" t="n">
        <f aca="true">IF('(Energiepreise)'!$C$17&lt;&gt;"",'(Energiepreise)'!$C$17,OFFSET('(Energiepreise)'!$I$17,0,$C185+'(Energiepreise)'!$I$6-'(Energiepreise)'!$I$9)/100*W$23)</f>
        <v>0</v>
      </c>
      <c r="X186" s="674" t="n">
        <f aca="true">IF('(Energiepreise)'!$C$17&lt;&gt;"",'(Energiepreise)'!$C$17,OFFSET('(Energiepreise)'!$I$17,0,$C185+'(Energiepreise)'!$I$6-'(Energiepreise)'!$I$9)/100*X$23)</f>
        <v>0</v>
      </c>
      <c r="Y186" s="674" t="n">
        <f aca="true">IF('(Energiepreise)'!$C$17&lt;&gt;"",'(Energiepreise)'!$C$17,OFFSET('(Energiepreise)'!$I$17,0,$C185+'(Energiepreise)'!$I$6-'(Energiepreise)'!$I$9)/100*Y$23)</f>
        <v>0</v>
      </c>
      <c r="Z186" s="674" t="n">
        <f aca="true">IF('(Energiepreise)'!$C$17&lt;&gt;"",'(Energiepreise)'!$C$17,OFFSET('(Energiepreise)'!$I$17,0,$C185+'(Energiepreise)'!$I$6-'(Energiepreise)'!$I$9)/100*Z$23)</f>
        <v>0</v>
      </c>
      <c r="AA186" s="674" t="n">
        <f aca="true">IF('(Energiepreise)'!$C$17&lt;&gt;"",'(Energiepreise)'!$C$17,OFFSET('(Energiepreise)'!$I$17,0,$C185+'(Energiepreise)'!$I$6-'(Energiepreise)'!$I$9)/100*AA$23)</f>
        <v>0</v>
      </c>
      <c r="AB186" s="674" t="n">
        <f aca="true">IF('(Energiepreise)'!$C$17&lt;&gt;"",'(Energiepreise)'!$C$17,OFFSET('(Energiepreise)'!$I$17,0,$C185+'(Energiepreise)'!$I$6-'(Energiepreise)'!$I$9)/100*AB$23)</f>
        <v>0</v>
      </c>
      <c r="AC186" s="674" t="n">
        <f aca="true">IF('(Energiepreise)'!$C$17&lt;&gt;"",'(Energiepreise)'!$C$17,OFFSET('(Energiepreise)'!$I$17,0,$C185+'(Energiepreise)'!$I$6-'(Energiepreise)'!$I$9)/100*AC$23)</f>
        <v>0</v>
      </c>
      <c r="AD186" s="674" t="n">
        <f aca="true">IF('(Energiepreise)'!$C$17&lt;&gt;"",'(Energiepreise)'!$C$17,OFFSET('(Energiepreise)'!$I$17,0,$C185+'(Energiepreise)'!$I$6-'(Energiepreise)'!$I$9)/100*AD$23)</f>
        <v>0</v>
      </c>
      <c r="AE186" s="674" t="n">
        <f aca="true">IF('(Energiepreise)'!$C$17&lt;&gt;"",'(Energiepreise)'!$C$17,OFFSET('(Energiepreise)'!$I$17,0,$C185+'(Energiepreise)'!$I$6-'(Energiepreise)'!$I$9)/100*AE$23)</f>
        <v>0</v>
      </c>
      <c r="AF186" s="674" t="n">
        <f aca="true">IF('(Energiepreise)'!$C$17&lt;&gt;"",'(Energiepreise)'!$C$17,OFFSET('(Energiepreise)'!$I$17,0,$C185+'(Energiepreise)'!$I$6-'(Energiepreise)'!$I$9)/100*AF$23)</f>
        <v>0</v>
      </c>
      <c r="AG186" s="674" t="n">
        <f aca="true">IF('(Energiepreise)'!$C$17&lt;&gt;"",'(Energiepreise)'!$C$17,OFFSET('(Energiepreise)'!$I$17,0,$C185+'(Energiepreise)'!$I$6-'(Energiepreise)'!$I$9)/100*AG$23)</f>
        <v>0</v>
      </c>
      <c r="AH186" s="674" t="n">
        <f aca="true">IF('(Energiepreise)'!$C$17&lt;&gt;"",'(Energiepreise)'!$C$17,OFFSET('(Energiepreise)'!$I$17,0,$C185+'(Energiepreise)'!$I$6-'(Energiepreise)'!$I$9)/100*AH$23)</f>
        <v>0</v>
      </c>
      <c r="AI186" s="674" t="n">
        <f aca="true">IF('(Energiepreise)'!$C$17&lt;&gt;"",'(Energiepreise)'!$C$17,OFFSET('(Energiepreise)'!$I$17,0,$C185+'(Energiepreise)'!$I$6-'(Energiepreise)'!$I$9)/100*AI$23)</f>
        <v>0</v>
      </c>
      <c r="AJ186" s="674" t="n">
        <f aca="true">IF('(Energiepreise)'!$C$17&lt;&gt;"",'(Energiepreise)'!$C$17,OFFSET('(Energiepreise)'!$I$17,0,$C185+'(Energiepreise)'!$I$6-'(Energiepreise)'!$I$9)/100*AJ$23)</f>
        <v>0</v>
      </c>
      <c r="AK186" s="674" t="n">
        <f aca="true">IF('(Energiepreise)'!$C$17&lt;&gt;"",'(Energiepreise)'!$C$17,OFFSET('(Energiepreise)'!$I$17,0,$C185+'(Energiepreise)'!$I$6-'(Energiepreise)'!$I$9)/100*AK$23)</f>
        <v>0</v>
      </c>
      <c r="AL186" s="674" t="n">
        <f aca="true">IF('(Energiepreise)'!$C$17&lt;&gt;"",'(Energiepreise)'!$C$17,OFFSET('(Energiepreise)'!$I$17,0,$C185+'(Energiepreise)'!$I$6-'(Energiepreise)'!$I$9)/100*AL$23)</f>
        <v>0</v>
      </c>
      <c r="AM186" s="674" t="n">
        <f aca="true">IF('(Energiepreise)'!$C$17&lt;&gt;"",'(Energiepreise)'!$C$17,OFFSET('(Energiepreise)'!$I$17,0,$C185+'(Energiepreise)'!$I$6-'(Energiepreise)'!$I$9)/100*AM$23)</f>
        <v>0</v>
      </c>
      <c r="AN186" s="674" t="n">
        <f aca="true">IF('(Energiepreise)'!$C$17&lt;&gt;"",'(Energiepreise)'!$C$17,OFFSET('(Energiepreise)'!$I$17,0,$C185+'(Energiepreise)'!$I$6-'(Energiepreise)'!$I$9)/100*AN$23)</f>
        <v>0</v>
      </c>
      <c r="ALP186" s="669"/>
      <c r="ALQ186" s="669"/>
      <c r="ALR186" s="669"/>
      <c r="ALS186" s="669"/>
    </row>
    <row r="187" s="569" customFormat="true" ht="17.25" hidden="false" customHeight="false" outlineLevel="0" collapsed="false">
      <c r="A187" s="660"/>
      <c r="B187" s="670"/>
      <c r="C187" s="671" t="n">
        <v>10</v>
      </c>
      <c r="D187" s="673"/>
      <c r="E187" s="667"/>
      <c r="F187" s="674" t="n">
        <f aca="true">IF('(Energiepreise)'!$C$17&lt;&gt;"",'(Energiepreise)'!$C$17,OFFSET('(Energiepreise)'!$I$17,0,$C186+'(Energiepreise)'!$I$6-'(Energiepreise)'!$I$9)/100*F$23)</f>
        <v>0</v>
      </c>
      <c r="G187" s="674" t="n">
        <f aca="true">IF('(Energiepreise)'!$C$17&lt;&gt;"",'(Energiepreise)'!$C$17,OFFSET('(Energiepreise)'!$I$17,0,$C186+'(Energiepreise)'!$I$6-'(Energiepreise)'!$I$9)/100*G$23)</f>
        <v>0</v>
      </c>
      <c r="H187" s="674" t="n">
        <f aca="true">IF('(Energiepreise)'!$C$17&lt;&gt;"",'(Energiepreise)'!$C$17,OFFSET('(Energiepreise)'!$I$17,0,$C186+'(Energiepreise)'!$I$6-'(Energiepreise)'!$I$9)/100*H$23)</f>
        <v>0</v>
      </c>
      <c r="I187" s="674" t="n">
        <f aca="true">IF('(Energiepreise)'!$C$17&lt;&gt;"",'(Energiepreise)'!$C$17,OFFSET('(Energiepreise)'!$I$17,0,$C186+'(Energiepreise)'!$I$6-'(Energiepreise)'!$I$9)/100*I$23)</f>
        <v>0</v>
      </c>
      <c r="J187" s="675"/>
      <c r="K187" s="676" t="n">
        <f aca="false">SUM(F187:I187)</f>
        <v>0</v>
      </c>
      <c r="L187" s="675"/>
      <c r="M187" s="675"/>
      <c r="N187" s="674" t="n">
        <f aca="true">IF('(Energiepreise)'!$C$17&lt;&gt;"",'(Energiepreise)'!$C$17,OFFSET('(Energiepreise)'!$I$17,0,$C186+'(Energiepreise)'!$I$6-'(Energiepreise)'!$I$9)/100*N$23)</f>
        <v>0</v>
      </c>
      <c r="O187" s="674" t="n">
        <f aca="true">IF('(Energiepreise)'!$C$17&lt;&gt;"",'(Energiepreise)'!$C$17,OFFSET('(Energiepreise)'!$I$17,0,$C186+'(Energiepreise)'!$I$6-'(Energiepreise)'!$I$9)/100*O$23)</f>
        <v>0</v>
      </c>
      <c r="P187" s="674" t="n">
        <f aca="true">IF('(Energiepreise)'!$C$17&lt;&gt;"",'(Energiepreise)'!$C$17,OFFSET('(Energiepreise)'!$I$17,0,$C186+'(Energiepreise)'!$I$6-'(Energiepreise)'!$I$9)/100*P$23)</f>
        <v>0</v>
      </c>
      <c r="Q187" s="674" t="n">
        <f aca="true">IF('(Energiepreise)'!$C$17&lt;&gt;"",'(Energiepreise)'!$C$17,OFFSET('(Energiepreise)'!$I$17,0,$C186+'(Energiepreise)'!$I$6-'(Energiepreise)'!$I$9)/100*Q$23)</f>
        <v>0</v>
      </c>
      <c r="R187" s="675"/>
      <c r="S187" s="677" t="n">
        <f aca="false">SUM(N187:Q187)</f>
        <v>0</v>
      </c>
      <c r="T187" s="675"/>
      <c r="U187" s="674" t="n">
        <f aca="true">IF('(Energiepreise)'!$C$17&lt;&gt;"",'(Energiepreise)'!$C$17,OFFSET('(Energiepreise)'!$I$17,0,$C186+'(Energiepreise)'!$I$6-'(Energiepreise)'!$I$9)/100*U$23)</f>
        <v>0</v>
      </c>
      <c r="V187" s="674" t="n">
        <f aca="true">IF('(Energiepreise)'!$C$17&lt;&gt;"",'(Energiepreise)'!$C$17,OFFSET('(Energiepreise)'!$I$17,0,$C186+'(Energiepreise)'!$I$6-'(Energiepreise)'!$I$9)/100*V$23)</f>
        <v>0</v>
      </c>
      <c r="W187" s="674" t="n">
        <f aca="true">IF('(Energiepreise)'!$C$17&lt;&gt;"",'(Energiepreise)'!$C$17,OFFSET('(Energiepreise)'!$I$17,0,$C186+'(Energiepreise)'!$I$6-'(Energiepreise)'!$I$9)/100*W$23)</f>
        <v>0</v>
      </c>
      <c r="X187" s="674" t="n">
        <f aca="true">IF('(Energiepreise)'!$C$17&lt;&gt;"",'(Energiepreise)'!$C$17,OFFSET('(Energiepreise)'!$I$17,0,$C186+'(Energiepreise)'!$I$6-'(Energiepreise)'!$I$9)/100*X$23)</f>
        <v>0</v>
      </c>
      <c r="Y187" s="674" t="n">
        <f aca="true">IF('(Energiepreise)'!$C$17&lt;&gt;"",'(Energiepreise)'!$C$17,OFFSET('(Energiepreise)'!$I$17,0,$C186+'(Energiepreise)'!$I$6-'(Energiepreise)'!$I$9)/100*Y$23)</f>
        <v>0</v>
      </c>
      <c r="Z187" s="674" t="n">
        <f aca="true">IF('(Energiepreise)'!$C$17&lt;&gt;"",'(Energiepreise)'!$C$17,OFFSET('(Energiepreise)'!$I$17,0,$C186+'(Energiepreise)'!$I$6-'(Energiepreise)'!$I$9)/100*Z$23)</f>
        <v>0</v>
      </c>
      <c r="AA187" s="674" t="n">
        <f aca="true">IF('(Energiepreise)'!$C$17&lt;&gt;"",'(Energiepreise)'!$C$17,OFFSET('(Energiepreise)'!$I$17,0,$C186+'(Energiepreise)'!$I$6-'(Energiepreise)'!$I$9)/100*AA$23)</f>
        <v>0</v>
      </c>
      <c r="AB187" s="674" t="n">
        <f aca="true">IF('(Energiepreise)'!$C$17&lt;&gt;"",'(Energiepreise)'!$C$17,OFFSET('(Energiepreise)'!$I$17,0,$C186+'(Energiepreise)'!$I$6-'(Energiepreise)'!$I$9)/100*AB$23)</f>
        <v>0</v>
      </c>
      <c r="AC187" s="674" t="n">
        <f aca="true">IF('(Energiepreise)'!$C$17&lt;&gt;"",'(Energiepreise)'!$C$17,OFFSET('(Energiepreise)'!$I$17,0,$C186+'(Energiepreise)'!$I$6-'(Energiepreise)'!$I$9)/100*AC$23)</f>
        <v>0</v>
      </c>
      <c r="AD187" s="674" t="n">
        <f aca="true">IF('(Energiepreise)'!$C$17&lt;&gt;"",'(Energiepreise)'!$C$17,OFFSET('(Energiepreise)'!$I$17,0,$C186+'(Energiepreise)'!$I$6-'(Energiepreise)'!$I$9)/100*AD$23)</f>
        <v>0</v>
      </c>
      <c r="AE187" s="674" t="n">
        <f aca="true">IF('(Energiepreise)'!$C$17&lt;&gt;"",'(Energiepreise)'!$C$17,OFFSET('(Energiepreise)'!$I$17,0,$C186+'(Energiepreise)'!$I$6-'(Energiepreise)'!$I$9)/100*AE$23)</f>
        <v>0</v>
      </c>
      <c r="AF187" s="674" t="n">
        <f aca="true">IF('(Energiepreise)'!$C$17&lt;&gt;"",'(Energiepreise)'!$C$17,OFFSET('(Energiepreise)'!$I$17,0,$C186+'(Energiepreise)'!$I$6-'(Energiepreise)'!$I$9)/100*AF$23)</f>
        <v>0</v>
      </c>
      <c r="AG187" s="674" t="n">
        <f aca="true">IF('(Energiepreise)'!$C$17&lt;&gt;"",'(Energiepreise)'!$C$17,OFFSET('(Energiepreise)'!$I$17,0,$C186+'(Energiepreise)'!$I$6-'(Energiepreise)'!$I$9)/100*AG$23)</f>
        <v>0</v>
      </c>
      <c r="AH187" s="674" t="n">
        <f aca="true">IF('(Energiepreise)'!$C$17&lt;&gt;"",'(Energiepreise)'!$C$17,OFFSET('(Energiepreise)'!$I$17,0,$C186+'(Energiepreise)'!$I$6-'(Energiepreise)'!$I$9)/100*AH$23)</f>
        <v>0</v>
      </c>
      <c r="AI187" s="674" t="n">
        <f aca="true">IF('(Energiepreise)'!$C$17&lt;&gt;"",'(Energiepreise)'!$C$17,OFFSET('(Energiepreise)'!$I$17,0,$C186+'(Energiepreise)'!$I$6-'(Energiepreise)'!$I$9)/100*AI$23)</f>
        <v>0</v>
      </c>
      <c r="AJ187" s="674" t="n">
        <f aca="true">IF('(Energiepreise)'!$C$17&lt;&gt;"",'(Energiepreise)'!$C$17,OFFSET('(Energiepreise)'!$I$17,0,$C186+'(Energiepreise)'!$I$6-'(Energiepreise)'!$I$9)/100*AJ$23)</f>
        <v>0</v>
      </c>
      <c r="AK187" s="674" t="n">
        <f aca="true">IF('(Energiepreise)'!$C$17&lt;&gt;"",'(Energiepreise)'!$C$17,OFFSET('(Energiepreise)'!$I$17,0,$C186+'(Energiepreise)'!$I$6-'(Energiepreise)'!$I$9)/100*AK$23)</f>
        <v>0</v>
      </c>
      <c r="AL187" s="674" t="n">
        <f aca="true">IF('(Energiepreise)'!$C$17&lt;&gt;"",'(Energiepreise)'!$C$17,OFFSET('(Energiepreise)'!$I$17,0,$C186+'(Energiepreise)'!$I$6-'(Energiepreise)'!$I$9)/100*AL$23)</f>
        <v>0</v>
      </c>
      <c r="AM187" s="674" t="n">
        <f aca="true">IF('(Energiepreise)'!$C$17&lt;&gt;"",'(Energiepreise)'!$C$17,OFFSET('(Energiepreise)'!$I$17,0,$C186+'(Energiepreise)'!$I$6-'(Energiepreise)'!$I$9)/100*AM$23)</f>
        <v>0</v>
      </c>
      <c r="AN187" s="674" t="n">
        <f aca="true">IF('(Energiepreise)'!$C$17&lt;&gt;"",'(Energiepreise)'!$C$17,OFFSET('(Energiepreise)'!$I$17,0,$C186+'(Energiepreise)'!$I$6-'(Energiepreise)'!$I$9)/100*AN$23)</f>
        <v>0</v>
      </c>
      <c r="ALP187" s="669"/>
      <c r="ALQ187" s="669"/>
      <c r="ALR187" s="669"/>
      <c r="ALS187" s="669"/>
    </row>
    <row r="188" s="569" customFormat="true" ht="17.25" hidden="false" customHeight="false" outlineLevel="0" collapsed="false">
      <c r="A188" s="660"/>
      <c r="B188" s="670"/>
      <c r="C188" s="671" t="n">
        <v>11</v>
      </c>
      <c r="D188" s="673"/>
      <c r="E188" s="667"/>
      <c r="F188" s="674" t="n">
        <f aca="true">IF('(Energiepreise)'!$C$17&lt;&gt;"",'(Energiepreise)'!$C$17,OFFSET('(Energiepreise)'!$I$17,0,$C187+'(Energiepreise)'!$I$6-'(Energiepreise)'!$I$9)/100*F$23)</f>
        <v>0</v>
      </c>
      <c r="G188" s="674" t="n">
        <f aca="true">IF('(Energiepreise)'!$C$17&lt;&gt;"",'(Energiepreise)'!$C$17,OFFSET('(Energiepreise)'!$I$17,0,$C187+'(Energiepreise)'!$I$6-'(Energiepreise)'!$I$9)/100*G$23)</f>
        <v>0</v>
      </c>
      <c r="H188" s="674" t="n">
        <f aca="true">IF('(Energiepreise)'!$C$17&lt;&gt;"",'(Energiepreise)'!$C$17,OFFSET('(Energiepreise)'!$I$17,0,$C187+'(Energiepreise)'!$I$6-'(Energiepreise)'!$I$9)/100*H$23)</f>
        <v>0</v>
      </c>
      <c r="I188" s="674" t="n">
        <f aca="true">IF('(Energiepreise)'!$C$17&lt;&gt;"",'(Energiepreise)'!$C$17,OFFSET('(Energiepreise)'!$I$17,0,$C187+'(Energiepreise)'!$I$6-'(Energiepreise)'!$I$9)/100*I$23)</f>
        <v>0</v>
      </c>
      <c r="J188" s="675"/>
      <c r="K188" s="676" t="n">
        <f aca="false">SUM(F188:I188)</f>
        <v>0</v>
      </c>
      <c r="L188" s="675"/>
      <c r="M188" s="675"/>
      <c r="N188" s="674" t="n">
        <f aca="true">IF('(Energiepreise)'!$C$17&lt;&gt;"",'(Energiepreise)'!$C$17,OFFSET('(Energiepreise)'!$I$17,0,$C187+'(Energiepreise)'!$I$6-'(Energiepreise)'!$I$9)/100*N$23)</f>
        <v>0</v>
      </c>
      <c r="O188" s="674" t="n">
        <f aca="true">IF('(Energiepreise)'!$C$17&lt;&gt;"",'(Energiepreise)'!$C$17,OFFSET('(Energiepreise)'!$I$17,0,$C187+'(Energiepreise)'!$I$6-'(Energiepreise)'!$I$9)/100*O$23)</f>
        <v>0</v>
      </c>
      <c r="P188" s="674" t="n">
        <f aca="true">IF('(Energiepreise)'!$C$17&lt;&gt;"",'(Energiepreise)'!$C$17,OFFSET('(Energiepreise)'!$I$17,0,$C187+'(Energiepreise)'!$I$6-'(Energiepreise)'!$I$9)/100*P$23)</f>
        <v>0</v>
      </c>
      <c r="Q188" s="674" t="n">
        <f aca="true">IF('(Energiepreise)'!$C$17&lt;&gt;"",'(Energiepreise)'!$C$17,OFFSET('(Energiepreise)'!$I$17,0,$C187+'(Energiepreise)'!$I$6-'(Energiepreise)'!$I$9)/100*Q$23)</f>
        <v>0</v>
      </c>
      <c r="R188" s="675"/>
      <c r="S188" s="677" t="n">
        <f aca="false">SUM(N188:Q188)</f>
        <v>0</v>
      </c>
      <c r="T188" s="675"/>
      <c r="U188" s="674" t="n">
        <f aca="true">IF('(Energiepreise)'!$C$17&lt;&gt;"",'(Energiepreise)'!$C$17,OFFSET('(Energiepreise)'!$I$17,0,$C187+'(Energiepreise)'!$I$6-'(Energiepreise)'!$I$9)/100*U$23)</f>
        <v>0</v>
      </c>
      <c r="V188" s="674" t="n">
        <f aca="true">IF('(Energiepreise)'!$C$17&lt;&gt;"",'(Energiepreise)'!$C$17,OFFSET('(Energiepreise)'!$I$17,0,$C187+'(Energiepreise)'!$I$6-'(Energiepreise)'!$I$9)/100*V$23)</f>
        <v>0</v>
      </c>
      <c r="W188" s="674" t="n">
        <f aca="true">IF('(Energiepreise)'!$C$17&lt;&gt;"",'(Energiepreise)'!$C$17,OFFSET('(Energiepreise)'!$I$17,0,$C187+'(Energiepreise)'!$I$6-'(Energiepreise)'!$I$9)/100*W$23)</f>
        <v>0</v>
      </c>
      <c r="X188" s="674" t="n">
        <f aca="true">IF('(Energiepreise)'!$C$17&lt;&gt;"",'(Energiepreise)'!$C$17,OFFSET('(Energiepreise)'!$I$17,0,$C187+'(Energiepreise)'!$I$6-'(Energiepreise)'!$I$9)/100*X$23)</f>
        <v>0</v>
      </c>
      <c r="Y188" s="674" t="n">
        <f aca="true">IF('(Energiepreise)'!$C$17&lt;&gt;"",'(Energiepreise)'!$C$17,OFFSET('(Energiepreise)'!$I$17,0,$C187+'(Energiepreise)'!$I$6-'(Energiepreise)'!$I$9)/100*Y$23)</f>
        <v>0</v>
      </c>
      <c r="Z188" s="674" t="n">
        <f aca="true">IF('(Energiepreise)'!$C$17&lt;&gt;"",'(Energiepreise)'!$C$17,OFFSET('(Energiepreise)'!$I$17,0,$C187+'(Energiepreise)'!$I$6-'(Energiepreise)'!$I$9)/100*Z$23)</f>
        <v>0</v>
      </c>
      <c r="AA188" s="674" t="n">
        <f aca="true">IF('(Energiepreise)'!$C$17&lt;&gt;"",'(Energiepreise)'!$C$17,OFFSET('(Energiepreise)'!$I$17,0,$C187+'(Energiepreise)'!$I$6-'(Energiepreise)'!$I$9)/100*AA$23)</f>
        <v>0</v>
      </c>
      <c r="AB188" s="674" t="n">
        <f aca="true">IF('(Energiepreise)'!$C$17&lt;&gt;"",'(Energiepreise)'!$C$17,OFFSET('(Energiepreise)'!$I$17,0,$C187+'(Energiepreise)'!$I$6-'(Energiepreise)'!$I$9)/100*AB$23)</f>
        <v>0</v>
      </c>
      <c r="AC188" s="674" t="n">
        <f aca="true">IF('(Energiepreise)'!$C$17&lt;&gt;"",'(Energiepreise)'!$C$17,OFFSET('(Energiepreise)'!$I$17,0,$C187+'(Energiepreise)'!$I$6-'(Energiepreise)'!$I$9)/100*AC$23)</f>
        <v>0</v>
      </c>
      <c r="AD188" s="674" t="n">
        <f aca="true">IF('(Energiepreise)'!$C$17&lt;&gt;"",'(Energiepreise)'!$C$17,OFFSET('(Energiepreise)'!$I$17,0,$C187+'(Energiepreise)'!$I$6-'(Energiepreise)'!$I$9)/100*AD$23)</f>
        <v>0</v>
      </c>
      <c r="AE188" s="674" t="n">
        <f aca="true">IF('(Energiepreise)'!$C$17&lt;&gt;"",'(Energiepreise)'!$C$17,OFFSET('(Energiepreise)'!$I$17,0,$C187+'(Energiepreise)'!$I$6-'(Energiepreise)'!$I$9)/100*AE$23)</f>
        <v>0</v>
      </c>
      <c r="AF188" s="674" t="n">
        <f aca="true">IF('(Energiepreise)'!$C$17&lt;&gt;"",'(Energiepreise)'!$C$17,OFFSET('(Energiepreise)'!$I$17,0,$C187+'(Energiepreise)'!$I$6-'(Energiepreise)'!$I$9)/100*AF$23)</f>
        <v>0</v>
      </c>
      <c r="AG188" s="674" t="n">
        <f aca="true">IF('(Energiepreise)'!$C$17&lt;&gt;"",'(Energiepreise)'!$C$17,OFFSET('(Energiepreise)'!$I$17,0,$C187+'(Energiepreise)'!$I$6-'(Energiepreise)'!$I$9)/100*AG$23)</f>
        <v>0</v>
      </c>
      <c r="AH188" s="674" t="n">
        <f aca="true">IF('(Energiepreise)'!$C$17&lt;&gt;"",'(Energiepreise)'!$C$17,OFFSET('(Energiepreise)'!$I$17,0,$C187+'(Energiepreise)'!$I$6-'(Energiepreise)'!$I$9)/100*AH$23)</f>
        <v>0</v>
      </c>
      <c r="AI188" s="674" t="n">
        <f aca="true">IF('(Energiepreise)'!$C$17&lt;&gt;"",'(Energiepreise)'!$C$17,OFFSET('(Energiepreise)'!$I$17,0,$C187+'(Energiepreise)'!$I$6-'(Energiepreise)'!$I$9)/100*AI$23)</f>
        <v>0</v>
      </c>
      <c r="AJ188" s="674" t="n">
        <f aca="true">IF('(Energiepreise)'!$C$17&lt;&gt;"",'(Energiepreise)'!$C$17,OFFSET('(Energiepreise)'!$I$17,0,$C187+'(Energiepreise)'!$I$6-'(Energiepreise)'!$I$9)/100*AJ$23)</f>
        <v>0</v>
      </c>
      <c r="AK188" s="674" t="n">
        <f aca="true">IF('(Energiepreise)'!$C$17&lt;&gt;"",'(Energiepreise)'!$C$17,OFFSET('(Energiepreise)'!$I$17,0,$C187+'(Energiepreise)'!$I$6-'(Energiepreise)'!$I$9)/100*AK$23)</f>
        <v>0</v>
      </c>
      <c r="AL188" s="674" t="n">
        <f aca="true">IF('(Energiepreise)'!$C$17&lt;&gt;"",'(Energiepreise)'!$C$17,OFFSET('(Energiepreise)'!$I$17,0,$C187+'(Energiepreise)'!$I$6-'(Energiepreise)'!$I$9)/100*AL$23)</f>
        <v>0</v>
      </c>
      <c r="AM188" s="674" t="n">
        <f aca="true">IF('(Energiepreise)'!$C$17&lt;&gt;"",'(Energiepreise)'!$C$17,OFFSET('(Energiepreise)'!$I$17,0,$C187+'(Energiepreise)'!$I$6-'(Energiepreise)'!$I$9)/100*AM$23)</f>
        <v>0</v>
      </c>
      <c r="AN188" s="674" t="n">
        <f aca="true">IF('(Energiepreise)'!$C$17&lt;&gt;"",'(Energiepreise)'!$C$17,OFFSET('(Energiepreise)'!$I$17,0,$C187+'(Energiepreise)'!$I$6-'(Energiepreise)'!$I$9)/100*AN$23)</f>
        <v>0</v>
      </c>
      <c r="ALP188" s="669"/>
      <c r="ALQ188" s="669"/>
      <c r="ALR188" s="669"/>
      <c r="ALS188" s="669"/>
    </row>
    <row r="189" s="569" customFormat="true" ht="17.25" hidden="false" customHeight="false" outlineLevel="0" collapsed="false">
      <c r="A189" s="660"/>
      <c r="B189" s="670"/>
      <c r="C189" s="671" t="n">
        <v>12</v>
      </c>
      <c r="D189" s="673"/>
      <c r="E189" s="667"/>
      <c r="F189" s="674" t="n">
        <f aca="true">IF('(Energiepreise)'!$C$17&lt;&gt;"",'(Energiepreise)'!$C$17,OFFSET('(Energiepreise)'!$I$17,0,$C188+'(Energiepreise)'!$I$6-'(Energiepreise)'!$I$9)/100*F$23)</f>
        <v>0</v>
      </c>
      <c r="G189" s="674" t="n">
        <f aca="true">IF('(Energiepreise)'!$C$17&lt;&gt;"",'(Energiepreise)'!$C$17,OFFSET('(Energiepreise)'!$I$17,0,$C188+'(Energiepreise)'!$I$6-'(Energiepreise)'!$I$9)/100*G$23)</f>
        <v>0</v>
      </c>
      <c r="H189" s="674" t="n">
        <f aca="true">IF('(Energiepreise)'!$C$17&lt;&gt;"",'(Energiepreise)'!$C$17,OFFSET('(Energiepreise)'!$I$17,0,$C188+'(Energiepreise)'!$I$6-'(Energiepreise)'!$I$9)/100*H$23)</f>
        <v>0</v>
      </c>
      <c r="I189" s="674" t="n">
        <f aca="true">IF('(Energiepreise)'!$C$17&lt;&gt;"",'(Energiepreise)'!$C$17,OFFSET('(Energiepreise)'!$I$17,0,$C188+'(Energiepreise)'!$I$6-'(Energiepreise)'!$I$9)/100*I$23)</f>
        <v>0</v>
      </c>
      <c r="J189" s="675"/>
      <c r="K189" s="676" t="n">
        <f aca="false">SUM(F189:I189)</f>
        <v>0</v>
      </c>
      <c r="L189" s="675"/>
      <c r="M189" s="675"/>
      <c r="N189" s="674" t="n">
        <f aca="true">IF('(Energiepreise)'!$C$17&lt;&gt;"",'(Energiepreise)'!$C$17,OFFSET('(Energiepreise)'!$I$17,0,$C188+'(Energiepreise)'!$I$6-'(Energiepreise)'!$I$9)/100*N$23)</f>
        <v>0</v>
      </c>
      <c r="O189" s="674" t="n">
        <f aca="true">IF('(Energiepreise)'!$C$17&lt;&gt;"",'(Energiepreise)'!$C$17,OFFSET('(Energiepreise)'!$I$17,0,$C188+'(Energiepreise)'!$I$6-'(Energiepreise)'!$I$9)/100*O$23)</f>
        <v>0</v>
      </c>
      <c r="P189" s="674" t="n">
        <f aca="true">IF('(Energiepreise)'!$C$17&lt;&gt;"",'(Energiepreise)'!$C$17,OFFSET('(Energiepreise)'!$I$17,0,$C188+'(Energiepreise)'!$I$6-'(Energiepreise)'!$I$9)/100*P$23)</f>
        <v>0</v>
      </c>
      <c r="Q189" s="674" t="n">
        <f aca="true">IF('(Energiepreise)'!$C$17&lt;&gt;"",'(Energiepreise)'!$C$17,OFFSET('(Energiepreise)'!$I$17,0,$C188+'(Energiepreise)'!$I$6-'(Energiepreise)'!$I$9)/100*Q$23)</f>
        <v>0</v>
      </c>
      <c r="R189" s="675"/>
      <c r="S189" s="677" t="n">
        <f aca="false">SUM(N189:Q189)</f>
        <v>0</v>
      </c>
      <c r="T189" s="675"/>
      <c r="U189" s="674" t="n">
        <f aca="true">IF('(Energiepreise)'!$C$17&lt;&gt;"",'(Energiepreise)'!$C$17,OFFSET('(Energiepreise)'!$I$17,0,$C188+'(Energiepreise)'!$I$6-'(Energiepreise)'!$I$9)/100*U$23)</f>
        <v>0</v>
      </c>
      <c r="V189" s="674" t="n">
        <f aca="true">IF('(Energiepreise)'!$C$17&lt;&gt;"",'(Energiepreise)'!$C$17,OFFSET('(Energiepreise)'!$I$17,0,$C188+'(Energiepreise)'!$I$6-'(Energiepreise)'!$I$9)/100*V$23)</f>
        <v>0</v>
      </c>
      <c r="W189" s="674" t="n">
        <f aca="true">IF('(Energiepreise)'!$C$17&lt;&gt;"",'(Energiepreise)'!$C$17,OFFSET('(Energiepreise)'!$I$17,0,$C188+'(Energiepreise)'!$I$6-'(Energiepreise)'!$I$9)/100*W$23)</f>
        <v>0</v>
      </c>
      <c r="X189" s="674" t="n">
        <f aca="true">IF('(Energiepreise)'!$C$17&lt;&gt;"",'(Energiepreise)'!$C$17,OFFSET('(Energiepreise)'!$I$17,0,$C188+'(Energiepreise)'!$I$6-'(Energiepreise)'!$I$9)/100*X$23)</f>
        <v>0</v>
      </c>
      <c r="Y189" s="674" t="n">
        <f aca="true">IF('(Energiepreise)'!$C$17&lt;&gt;"",'(Energiepreise)'!$C$17,OFFSET('(Energiepreise)'!$I$17,0,$C188+'(Energiepreise)'!$I$6-'(Energiepreise)'!$I$9)/100*Y$23)</f>
        <v>0</v>
      </c>
      <c r="Z189" s="674" t="n">
        <f aca="true">IF('(Energiepreise)'!$C$17&lt;&gt;"",'(Energiepreise)'!$C$17,OFFSET('(Energiepreise)'!$I$17,0,$C188+'(Energiepreise)'!$I$6-'(Energiepreise)'!$I$9)/100*Z$23)</f>
        <v>0</v>
      </c>
      <c r="AA189" s="674" t="n">
        <f aca="true">IF('(Energiepreise)'!$C$17&lt;&gt;"",'(Energiepreise)'!$C$17,OFFSET('(Energiepreise)'!$I$17,0,$C188+'(Energiepreise)'!$I$6-'(Energiepreise)'!$I$9)/100*AA$23)</f>
        <v>0</v>
      </c>
      <c r="AB189" s="674" t="n">
        <f aca="true">IF('(Energiepreise)'!$C$17&lt;&gt;"",'(Energiepreise)'!$C$17,OFFSET('(Energiepreise)'!$I$17,0,$C188+'(Energiepreise)'!$I$6-'(Energiepreise)'!$I$9)/100*AB$23)</f>
        <v>0</v>
      </c>
      <c r="AC189" s="674" t="n">
        <f aca="true">IF('(Energiepreise)'!$C$17&lt;&gt;"",'(Energiepreise)'!$C$17,OFFSET('(Energiepreise)'!$I$17,0,$C188+'(Energiepreise)'!$I$6-'(Energiepreise)'!$I$9)/100*AC$23)</f>
        <v>0</v>
      </c>
      <c r="AD189" s="674" t="n">
        <f aca="true">IF('(Energiepreise)'!$C$17&lt;&gt;"",'(Energiepreise)'!$C$17,OFFSET('(Energiepreise)'!$I$17,0,$C188+'(Energiepreise)'!$I$6-'(Energiepreise)'!$I$9)/100*AD$23)</f>
        <v>0</v>
      </c>
      <c r="AE189" s="674" t="n">
        <f aca="true">IF('(Energiepreise)'!$C$17&lt;&gt;"",'(Energiepreise)'!$C$17,OFFSET('(Energiepreise)'!$I$17,0,$C188+'(Energiepreise)'!$I$6-'(Energiepreise)'!$I$9)/100*AE$23)</f>
        <v>0</v>
      </c>
      <c r="AF189" s="674" t="n">
        <f aca="true">IF('(Energiepreise)'!$C$17&lt;&gt;"",'(Energiepreise)'!$C$17,OFFSET('(Energiepreise)'!$I$17,0,$C188+'(Energiepreise)'!$I$6-'(Energiepreise)'!$I$9)/100*AF$23)</f>
        <v>0</v>
      </c>
      <c r="AG189" s="674" t="n">
        <f aca="true">IF('(Energiepreise)'!$C$17&lt;&gt;"",'(Energiepreise)'!$C$17,OFFSET('(Energiepreise)'!$I$17,0,$C188+'(Energiepreise)'!$I$6-'(Energiepreise)'!$I$9)/100*AG$23)</f>
        <v>0</v>
      </c>
      <c r="AH189" s="674" t="n">
        <f aca="true">IF('(Energiepreise)'!$C$17&lt;&gt;"",'(Energiepreise)'!$C$17,OFFSET('(Energiepreise)'!$I$17,0,$C188+'(Energiepreise)'!$I$6-'(Energiepreise)'!$I$9)/100*AH$23)</f>
        <v>0</v>
      </c>
      <c r="AI189" s="674" t="n">
        <f aca="true">IF('(Energiepreise)'!$C$17&lt;&gt;"",'(Energiepreise)'!$C$17,OFFSET('(Energiepreise)'!$I$17,0,$C188+'(Energiepreise)'!$I$6-'(Energiepreise)'!$I$9)/100*AI$23)</f>
        <v>0</v>
      </c>
      <c r="AJ189" s="674" t="n">
        <f aca="true">IF('(Energiepreise)'!$C$17&lt;&gt;"",'(Energiepreise)'!$C$17,OFFSET('(Energiepreise)'!$I$17,0,$C188+'(Energiepreise)'!$I$6-'(Energiepreise)'!$I$9)/100*AJ$23)</f>
        <v>0</v>
      </c>
      <c r="AK189" s="674" t="n">
        <f aca="true">IF('(Energiepreise)'!$C$17&lt;&gt;"",'(Energiepreise)'!$C$17,OFFSET('(Energiepreise)'!$I$17,0,$C188+'(Energiepreise)'!$I$6-'(Energiepreise)'!$I$9)/100*AK$23)</f>
        <v>0</v>
      </c>
      <c r="AL189" s="674" t="n">
        <f aca="true">IF('(Energiepreise)'!$C$17&lt;&gt;"",'(Energiepreise)'!$C$17,OFFSET('(Energiepreise)'!$I$17,0,$C188+'(Energiepreise)'!$I$6-'(Energiepreise)'!$I$9)/100*AL$23)</f>
        <v>0</v>
      </c>
      <c r="AM189" s="674" t="n">
        <f aca="true">IF('(Energiepreise)'!$C$17&lt;&gt;"",'(Energiepreise)'!$C$17,OFFSET('(Energiepreise)'!$I$17,0,$C188+'(Energiepreise)'!$I$6-'(Energiepreise)'!$I$9)/100*AM$23)</f>
        <v>0</v>
      </c>
      <c r="AN189" s="674" t="n">
        <f aca="true">IF('(Energiepreise)'!$C$17&lt;&gt;"",'(Energiepreise)'!$C$17,OFFSET('(Energiepreise)'!$I$17,0,$C188+'(Energiepreise)'!$I$6-'(Energiepreise)'!$I$9)/100*AN$23)</f>
        <v>0</v>
      </c>
      <c r="ALP189" s="669"/>
      <c r="ALQ189" s="669"/>
      <c r="ALR189" s="669"/>
      <c r="ALS189" s="669"/>
    </row>
    <row r="190" s="569" customFormat="true" ht="17.25" hidden="false" customHeight="false" outlineLevel="0" collapsed="false">
      <c r="A190" s="660"/>
      <c r="B190" s="670"/>
      <c r="C190" s="671" t="n">
        <v>13</v>
      </c>
      <c r="D190" s="673"/>
      <c r="E190" s="667"/>
      <c r="F190" s="674" t="n">
        <f aca="true">IF('(Energiepreise)'!$C$17&lt;&gt;"",'(Energiepreise)'!$C$17,OFFSET('(Energiepreise)'!$I$17,0,$C189+'(Energiepreise)'!$I$6-'(Energiepreise)'!$I$9)/100*F$23)</f>
        <v>0</v>
      </c>
      <c r="G190" s="674" t="n">
        <f aca="true">IF('(Energiepreise)'!$C$17&lt;&gt;"",'(Energiepreise)'!$C$17,OFFSET('(Energiepreise)'!$I$17,0,$C189+'(Energiepreise)'!$I$6-'(Energiepreise)'!$I$9)/100*G$23)</f>
        <v>0</v>
      </c>
      <c r="H190" s="674" t="n">
        <f aca="true">IF('(Energiepreise)'!$C$17&lt;&gt;"",'(Energiepreise)'!$C$17,OFFSET('(Energiepreise)'!$I$17,0,$C189+'(Energiepreise)'!$I$6-'(Energiepreise)'!$I$9)/100*H$23)</f>
        <v>0</v>
      </c>
      <c r="I190" s="674" t="n">
        <f aca="true">IF('(Energiepreise)'!$C$17&lt;&gt;"",'(Energiepreise)'!$C$17,OFFSET('(Energiepreise)'!$I$17,0,$C189+'(Energiepreise)'!$I$6-'(Energiepreise)'!$I$9)/100*I$23)</f>
        <v>0</v>
      </c>
      <c r="J190" s="675"/>
      <c r="K190" s="676" t="n">
        <f aca="false">SUM(F190:I190)</f>
        <v>0</v>
      </c>
      <c r="L190" s="675"/>
      <c r="M190" s="675"/>
      <c r="N190" s="674" t="n">
        <f aca="true">IF('(Energiepreise)'!$C$17&lt;&gt;"",'(Energiepreise)'!$C$17,OFFSET('(Energiepreise)'!$I$17,0,$C189+'(Energiepreise)'!$I$6-'(Energiepreise)'!$I$9)/100*N$23)</f>
        <v>0</v>
      </c>
      <c r="O190" s="674" t="n">
        <f aca="true">IF('(Energiepreise)'!$C$17&lt;&gt;"",'(Energiepreise)'!$C$17,OFFSET('(Energiepreise)'!$I$17,0,$C189+'(Energiepreise)'!$I$6-'(Energiepreise)'!$I$9)/100*O$23)</f>
        <v>0</v>
      </c>
      <c r="P190" s="674" t="n">
        <f aca="true">IF('(Energiepreise)'!$C$17&lt;&gt;"",'(Energiepreise)'!$C$17,OFFSET('(Energiepreise)'!$I$17,0,$C189+'(Energiepreise)'!$I$6-'(Energiepreise)'!$I$9)/100*P$23)</f>
        <v>0</v>
      </c>
      <c r="Q190" s="674" t="n">
        <f aca="true">IF('(Energiepreise)'!$C$17&lt;&gt;"",'(Energiepreise)'!$C$17,OFFSET('(Energiepreise)'!$I$17,0,$C189+'(Energiepreise)'!$I$6-'(Energiepreise)'!$I$9)/100*Q$23)</f>
        <v>0</v>
      </c>
      <c r="R190" s="675"/>
      <c r="S190" s="677" t="n">
        <f aca="false">SUM(N190:Q190)</f>
        <v>0</v>
      </c>
      <c r="T190" s="675"/>
      <c r="U190" s="674" t="n">
        <f aca="true">IF('(Energiepreise)'!$C$17&lt;&gt;"",'(Energiepreise)'!$C$17,OFFSET('(Energiepreise)'!$I$17,0,$C189+'(Energiepreise)'!$I$6-'(Energiepreise)'!$I$9)/100*U$23)</f>
        <v>0</v>
      </c>
      <c r="V190" s="674" t="n">
        <f aca="true">IF('(Energiepreise)'!$C$17&lt;&gt;"",'(Energiepreise)'!$C$17,OFFSET('(Energiepreise)'!$I$17,0,$C189+'(Energiepreise)'!$I$6-'(Energiepreise)'!$I$9)/100*V$23)</f>
        <v>0</v>
      </c>
      <c r="W190" s="674" t="n">
        <f aca="true">IF('(Energiepreise)'!$C$17&lt;&gt;"",'(Energiepreise)'!$C$17,OFFSET('(Energiepreise)'!$I$17,0,$C189+'(Energiepreise)'!$I$6-'(Energiepreise)'!$I$9)/100*W$23)</f>
        <v>0</v>
      </c>
      <c r="X190" s="674" t="n">
        <f aca="true">IF('(Energiepreise)'!$C$17&lt;&gt;"",'(Energiepreise)'!$C$17,OFFSET('(Energiepreise)'!$I$17,0,$C189+'(Energiepreise)'!$I$6-'(Energiepreise)'!$I$9)/100*X$23)</f>
        <v>0</v>
      </c>
      <c r="Y190" s="674" t="n">
        <f aca="true">IF('(Energiepreise)'!$C$17&lt;&gt;"",'(Energiepreise)'!$C$17,OFFSET('(Energiepreise)'!$I$17,0,$C189+'(Energiepreise)'!$I$6-'(Energiepreise)'!$I$9)/100*Y$23)</f>
        <v>0</v>
      </c>
      <c r="Z190" s="674" t="n">
        <f aca="true">IF('(Energiepreise)'!$C$17&lt;&gt;"",'(Energiepreise)'!$C$17,OFFSET('(Energiepreise)'!$I$17,0,$C189+'(Energiepreise)'!$I$6-'(Energiepreise)'!$I$9)/100*Z$23)</f>
        <v>0</v>
      </c>
      <c r="AA190" s="674" t="n">
        <f aca="true">IF('(Energiepreise)'!$C$17&lt;&gt;"",'(Energiepreise)'!$C$17,OFFSET('(Energiepreise)'!$I$17,0,$C189+'(Energiepreise)'!$I$6-'(Energiepreise)'!$I$9)/100*AA$23)</f>
        <v>0</v>
      </c>
      <c r="AB190" s="674" t="n">
        <f aca="true">IF('(Energiepreise)'!$C$17&lt;&gt;"",'(Energiepreise)'!$C$17,OFFSET('(Energiepreise)'!$I$17,0,$C189+'(Energiepreise)'!$I$6-'(Energiepreise)'!$I$9)/100*AB$23)</f>
        <v>0</v>
      </c>
      <c r="AC190" s="674" t="n">
        <f aca="true">IF('(Energiepreise)'!$C$17&lt;&gt;"",'(Energiepreise)'!$C$17,OFFSET('(Energiepreise)'!$I$17,0,$C189+'(Energiepreise)'!$I$6-'(Energiepreise)'!$I$9)/100*AC$23)</f>
        <v>0</v>
      </c>
      <c r="AD190" s="674" t="n">
        <f aca="true">IF('(Energiepreise)'!$C$17&lt;&gt;"",'(Energiepreise)'!$C$17,OFFSET('(Energiepreise)'!$I$17,0,$C189+'(Energiepreise)'!$I$6-'(Energiepreise)'!$I$9)/100*AD$23)</f>
        <v>0</v>
      </c>
      <c r="AE190" s="674" t="n">
        <f aca="true">IF('(Energiepreise)'!$C$17&lt;&gt;"",'(Energiepreise)'!$C$17,OFFSET('(Energiepreise)'!$I$17,0,$C189+'(Energiepreise)'!$I$6-'(Energiepreise)'!$I$9)/100*AE$23)</f>
        <v>0</v>
      </c>
      <c r="AF190" s="674" t="n">
        <f aca="true">IF('(Energiepreise)'!$C$17&lt;&gt;"",'(Energiepreise)'!$C$17,OFFSET('(Energiepreise)'!$I$17,0,$C189+'(Energiepreise)'!$I$6-'(Energiepreise)'!$I$9)/100*AF$23)</f>
        <v>0</v>
      </c>
      <c r="AG190" s="674" t="n">
        <f aca="true">IF('(Energiepreise)'!$C$17&lt;&gt;"",'(Energiepreise)'!$C$17,OFFSET('(Energiepreise)'!$I$17,0,$C189+'(Energiepreise)'!$I$6-'(Energiepreise)'!$I$9)/100*AG$23)</f>
        <v>0</v>
      </c>
      <c r="AH190" s="674" t="n">
        <f aca="true">IF('(Energiepreise)'!$C$17&lt;&gt;"",'(Energiepreise)'!$C$17,OFFSET('(Energiepreise)'!$I$17,0,$C189+'(Energiepreise)'!$I$6-'(Energiepreise)'!$I$9)/100*AH$23)</f>
        <v>0</v>
      </c>
      <c r="AI190" s="674" t="n">
        <f aca="true">IF('(Energiepreise)'!$C$17&lt;&gt;"",'(Energiepreise)'!$C$17,OFFSET('(Energiepreise)'!$I$17,0,$C189+'(Energiepreise)'!$I$6-'(Energiepreise)'!$I$9)/100*AI$23)</f>
        <v>0</v>
      </c>
      <c r="AJ190" s="674" t="n">
        <f aca="true">IF('(Energiepreise)'!$C$17&lt;&gt;"",'(Energiepreise)'!$C$17,OFFSET('(Energiepreise)'!$I$17,0,$C189+'(Energiepreise)'!$I$6-'(Energiepreise)'!$I$9)/100*AJ$23)</f>
        <v>0</v>
      </c>
      <c r="AK190" s="674" t="n">
        <f aca="true">IF('(Energiepreise)'!$C$17&lt;&gt;"",'(Energiepreise)'!$C$17,OFFSET('(Energiepreise)'!$I$17,0,$C189+'(Energiepreise)'!$I$6-'(Energiepreise)'!$I$9)/100*AK$23)</f>
        <v>0</v>
      </c>
      <c r="AL190" s="674" t="n">
        <f aca="true">IF('(Energiepreise)'!$C$17&lt;&gt;"",'(Energiepreise)'!$C$17,OFFSET('(Energiepreise)'!$I$17,0,$C189+'(Energiepreise)'!$I$6-'(Energiepreise)'!$I$9)/100*AL$23)</f>
        <v>0</v>
      </c>
      <c r="AM190" s="674" t="n">
        <f aca="true">IF('(Energiepreise)'!$C$17&lt;&gt;"",'(Energiepreise)'!$C$17,OFFSET('(Energiepreise)'!$I$17,0,$C189+'(Energiepreise)'!$I$6-'(Energiepreise)'!$I$9)/100*AM$23)</f>
        <v>0</v>
      </c>
      <c r="AN190" s="674" t="n">
        <f aca="true">IF('(Energiepreise)'!$C$17&lt;&gt;"",'(Energiepreise)'!$C$17,OFFSET('(Energiepreise)'!$I$17,0,$C189+'(Energiepreise)'!$I$6-'(Energiepreise)'!$I$9)/100*AN$23)</f>
        <v>0</v>
      </c>
      <c r="ALP190" s="669"/>
      <c r="ALQ190" s="669"/>
      <c r="ALR190" s="669"/>
      <c r="ALS190" s="669"/>
    </row>
    <row r="191" s="569" customFormat="true" ht="17.25" hidden="false" customHeight="false" outlineLevel="0" collapsed="false">
      <c r="A191" s="660"/>
      <c r="B191" s="670"/>
      <c r="C191" s="671" t="n">
        <v>14</v>
      </c>
      <c r="D191" s="673"/>
      <c r="E191" s="667"/>
      <c r="F191" s="674" t="n">
        <f aca="true">IF('(Energiepreise)'!$C$17&lt;&gt;"",'(Energiepreise)'!$C$17,OFFSET('(Energiepreise)'!$I$17,0,$C190+'(Energiepreise)'!$I$6-'(Energiepreise)'!$I$9)/100*F$23)</f>
        <v>0</v>
      </c>
      <c r="G191" s="674" t="n">
        <f aca="true">IF('(Energiepreise)'!$C$17&lt;&gt;"",'(Energiepreise)'!$C$17,OFFSET('(Energiepreise)'!$I$17,0,$C190+'(Energiepreise)'!$I$6-'(Energiepreise)'!$I$9)/100*G$23)</f>
        <v>0</v>
      </c>
      <c r="H191" s="674" t="n">
        <f aca="true">IF('(Energiepreise)'!$C$17&lt;&gt;"",'(Energiepreise)'!$C$17,OFFSET('(Energiepreise)'!$I$17,0,$C190+'(Energiepreise)'!$I$6-'(Energiepreise)'!$I$9)/100*H$23)</f>
        <v>0</v>
      </c>
      <c r="I191" s="674" t="n">
        <f aca="true">IF('(Energiepreise)'!$C$17&lt;&gt;"",'(Energiepreise)'!$C$17,OFFSET('(Energiepreise)'!$I$17,0,$C190+'(Energiepreise)'!$I$6-'(Energiepreise)'!$I$9)/100*I$23)</f>
        <v>0</v>
      </c>
      <c r="J191" s="675"/>
      <c r="K191" s="676" t="n">
        <f aca="false">SUM(F191:I191)</f>
        <v>0</v>
      </c>
      <c r="L191" s="675"/>
      <c r="M191" s="675"/>
      <c r="N191" s="674" t="n">
        <f aca="true">IF('(Energiepreise)'!$C$17&lt;&gt;"",'(Energiepreise)'!$C$17,OFFSET('(Energiepreise)'!$I$17,0,$C190+'(Energiepreise)'!$I$6-'(Energiepreise)'!$I$9)/100*N$23)</f>
        <v>0</v>
      </c>
      <c r="O191" s="674" t="n">
        <f aca="true">IF('(Energiepreise)'!$C$17&lt;&gt;"",'(Energiepreise)'!$C$17,OFFSET('(Energiepreise)'!$I$17,0,$C190+'(Energiepreise)'!$I$6-'(Energiepreise)'!$I$9)/100*O$23)</f>
        <v>0</v>
      </c>
      <c r="P191" s="674" t="n">
        <f aca="true">IF('(Energiepreise)'!$C$17&lt;&gt;"",'(Energiepreise)'!$C$17,OFFSET('(Energiepreise)'!$I$17,0,$C190+'(Energiepreise)'!$I$6-'(Energiepreise)'!$I$9)/100*P$23)</f>
        <v>0</v>
      </c>
      <c r="Q191" s="674" t="n">
        <f aca="true">IF('(Energiepreise)'!$C$17&lt;&gt;"",'(Energiepreise)'!$C$17,OFFSET('(Energiepreise)'!$I$17,0,$C190+'(Energiepreise)'!$I$6-'(Energiepreise)'!$I$9)/100*Q$23)</f>
        <v>0</v>
      </c>
      <c r="R191" s="675"/>
      <c r="S191" s="677" t="n">
        <f aca="false">SUM(N191:Q191)</f>
        <v>0</v>
      </c>
      <c r="T191" s="675"/>
      <c r="U191" s="674" t="n">
        <f aca="true">IF('(Energiepreise)'!$C$17&lt;&gt;"",'(Energiepreise)'!$C$17,OFFSET('(Energiepreise)'!$I$17,0,$C190+'(Energiepreise)'!$I$6-'(Energiepreise)'!$I$9)/100*U$23)</f>
        <v>0</v>
      </c>
      <c r="V191" s="674" t="n">
        <f aca="true">IF('(Energiepreise)'!$C$17&lt;&gt;"",'(Energiepreise)'!$C$17,OFFSET('(Energiepreise)'!$I$17,0,$C190+'(Energiepreise)'!$I$6-'(Energiepreise)'!$I$9)/100*V$23)</f>
        <v>0</v>
      </c>
      <c r="W191" s="674" t="n">
        <f aca="true">IF('(Energiepreise)'!$C$17&lt;&gt;"",'(Energiepreise)'!$C$17,OFFSET('(Energiepreise)'!$I$17,0,$C190+'(Energiepreise)'!$I$6-'(Energiepreise)'!$I$9)/100*W$23)</f>
        <v>0</v>
      </c>
      <c r="X191" s="674" t="n">
        <f aca="true">IF('(Energiepreise)'!$C$17&lt;&gt;"",'(Energiepreise)'!$C$17,OFFSET('(Energiepreise)'!$I$17,0,$C190+'(Energiepreise)'!$I$6-'(Energiepreise)'!$I$9)/100*X$23)</f>
        <v>0</v>
      </c>
      <c r="Y191" s="674" t="n">
        <f aca="true">IF('(Energiepreise)'!$C$17&lt;&gt;"",'(Energiepreise)'!$C$17,OFFSET('(Energiepreise)'!$I$17,0,$C190+'(Energiepreise)'!$I$6-'(Energiepreise)'!$I$9)/100*Y$23)</f>
        <v>0</v>
      </c>
      <c r="Z191" s="674" t="n">
        <f aca="true">IF('(Energiepreise)'!$C$17&lt;&gt;"",'(Energiepreise)'!$C$17,OFFSET('(Energiepreise)'!$I$17,0,$C190+'(Energiepreise)'!$I$6-'(Energiepreise)'!$I$9)/100*Z$23)</f>
        <v>0</v>
      </c>
      <c r="AA191" s="674" t="n">
        <f aca="true">IF('(Energiepreise)'!$C$17&lt;&gt;"",'(Energiepreise)'!$C$17,OFFSET('(Energiepreise)'!$I$17,0,$C190+'(Energiepreise)'!$I$6-'(Energiepreise)'!$I$9)/100*AA$23)</f>
        <v>0</v>
      </c>
      <c r="AB191" s="674" t="n">
        <f aca="true">IF('(Energiepreise)'!$C$17&lt;&gt;"",'(Energiepreise)'!$C$17,OFFSET('(Energiepreise)'!$I$17,0,$C190+'(Energiepreise)'!$I$6-'(Energiepreise)'!$I$9)/100*AB$23)</f>
        <v>0</v>
      </c>
      <c r="AC191" s="674" t="n">
        <f aca="true">IF('(Energiepreise)'!$C$17&lt;&gt;"",'(Energiepreise)'!$C$17,OFFSET('(Energiepreise)'!$I$17,0,$C190+'(Energiepreise)'!$I$6-'(Energiepreise)'!$I$9)/100*AC$23)</f>
        <v>0</v>
      </c>
      <c r="AD191" s="674" t="n">
        <f aca="true">IF('(Energiepreise)'!$C$17&lt;&gt;"",'(Energiepreise)'!$C$17,OFFSET('(Energiepreise)'!$I$17,0,$C190+'(Energiepreise)'!$I$6-'(Energiepreise)'!$I$9)/100*AD$23)</f>
        <v>0</v>
      </c>
      <c r="AE191" s="674" t="n">
        <f aca="true">IF('(Energiepreise)'!$C$17&lt;&gt;"",'(Energiepreise)'!$C$17,OFFSET('(Energiepreise)'!$I$17,0,$C190+'(Energiepreise)'!$I$6-'(Energiepreise)'!$I$9)/100*AE$23)</f>
        <v>0</v>
      </c>
      <c r="AF191" s="674" t="n">
        <f aca="true">IF('(Energiepreise)'!$C$17&lt;&gt;"",'(Energiepreise)'!$C$17,OFFSET('(Energiepreise)'!$I$17,0,$C190+'(Energiepreise)'!$I$6-'(Energiepreise)'!$I$9)/100*AF$23)</f>
        <v>0</v>
      </c>
      <c r="AG191" s="674" t="n">
        <f aca="true">IF('(Energiepreise)'!$C$17&lt;&gt;"",'(Energiepreise)'!$C$17,OFFSET('(Energiepreise)'!$I$17,0,$C190+'(Energiepreise)'!$I$6-'(Energiepreise)'!$I$9)/100*AG$23)</f>
        <v>0</v>
      </c>
      <c r="AH191" s="674" t="n">
        <f aca="true">IF('(Energiepreise)'!$C$17&lt;&gt;"",'(Energiepreise)'!$C$17,OFFSET('(Energiepreise)'!$I$17,0,$C190+'(Energiepreise)'!$I$6-'(Energiepreise)'!$I$9)/100*AH$23)</f>
        <v>0</v>
      </c>
      <c r="AI191" s="674" t="n">
        <f aca="true">IF('(Energiepreise)'!$C$17&lt;&gt;"",'(Energiepreise)'!$C$17,OFFSET('(Energiepreise)'!$I$17,0,$C190+'(Energiepreise)'!$I$6-'(Energiepreise)'!$I$9)/100*AI$23)</f>
        <v>0</v>
      </c>
      <c r="AJ191" s="674" t="n">
        <f aca="true">IF('(Energiepreise)'!$C$17&lt;&gt;"",'(Energiepreise)'!$C$17,OFFSET('(Energiepreise)'!$I$17,0,$C190+'(Energiepreise)'!$I$6-'(Energiepreise)'!$I$9)/100*AJ$23)</f>
        <v>0</v>
      </c>
      <c r="AK191" s="674" t="n">
        <f aca="true">IF('(Energiepreise)'!$C$17&lt;&gt;"",'(Energiepreise)'!$C$17,OFFSET('(Energiepreise)'!$I$17,0,$C190+'(Energiepreise)'!$I$6-'(Energiepreise)'!$I$9)/100*AK$23)</f>
        <v>0</v>
      </c>
      <c r="AL191" s="674" t="n">
        <f aca="true">IF('(Energiepreise)'!$C$17&lt;&gt;"",'(Energiepreise)'!$C$17,OFFSET('(Energiepreise)'!$I$17,0,$C190+'(Energiepreise)'!$I$6-'(Energiepreise)'!$I$9)/100*AL$23)</f>
        <v>0</v>
      </c>
      <c r="AM191" s="674" t="n">
        <f aca="true">IF('(Energiepreise)'!$C$17&lt;&gt;"",'(Energiepreise)'!$C$17,OFFSET('(Energiepreise)'!$I$17,0,$C190+'(Energiepreise)'!$I$6-'(Energiepreise)'!$I$9)/100*AM$23)</f>
        <v>0</v>
      </c>
      <c r="AN191" s="674" t="n">
        <f aca="true">IF('(Energiepreise)'!$C$17&lt;&gt;"",'(Energiepreise)'!$C$17,OFFSET('(Energiepreise)'!$I$17,0,$C190+'(Energiepreise)'!$I$6-'(Energiepreise)'!$I$9)/100*AN$23)</f>
        <v>0</v>
      </c>
      <c r="ALP191" s="669"/>
      <c r="ALQ191" s="669"/>
      <c r="ALR191" s="669"/>
      <c r="ALS191" s="669"/>
    </row>
    <row r="192" s="569" customFormat="true" ht="17.25" hidden="false" customHeight="false" outlineLevel="0" collapsed="false">
      <c r="A192" s="660"/>
      <c r="B192" s="670"/>
      <c r="C192" s="671" t="n">
        <v>15</v>
      </c>
      <c r="D192" s="673"/>
      <c r="E192" s="667"/>
      <c r="F192" s="674" t="n">
        <f aca="true">IF('(Energiepreise)'!$C$17&lt;&gt;"",'(Energiepreise)'!$C$17,OFFSET('(Energiepreise)'!$I$17,0,$C191+'(Energiepreise)'!$I$6-'(Energiepreise)'!$I$9)/100*F$23)</f>
        <v>0</v>
      </c>
      <c r="G192" s="674" t="n">
        <f aca="true">IF('(Energiepreise)'!$C$17&lt;&gt;"",'(Energiepreise)'!$C$17,OFFSET('(Energiepreise)'!$I$17,0,$C191+'(Energiepreise)'!$I$6-'(Energiepreise)'!$I$9)/100*G$23)</f>
        <v>0</v>
      </c>
      <c r="H192" s="674" t="n">
        <f aca="true">IF('(Energiepreise)'!$C$17&lt;&gt;"",'(Energiepreise)'!$C$17,OFFSET('(Energiepreise)'!$I$17,0,$C191+'(Energiepreise)'!$I$6-'(Energiepreise)'!$I$9)/100*H$23)</f>
        <v>0</v>
      </c>
      <c r="I192" s="674" t="n">
        <f aca="true">IF('(Energiepreise)'!$C$17&lt;&gt;"",'(Energiepreise)'!$C$17,OFFSET('(Energiepreise)'!$I$17,0,$C191+'(Energiepreise)'!$I$6-'(Energiepreise)'!$I$9)/100*I$23)</f>
        <v>0</v>
      </c>
      <c r="J192" s="675"/>
      <c r="K192" s="676" t="n">
        <f aca="false">SUM(F192:I192)</f>
        <v>0</v>
      </c>
      <c r="L192" s="675"/>
      <c r="M192" s="675"/>
      <c r="N192" s="674" t="n">
        <f aca="true">IF('(Energiepreise)'!$C$17&lt;&gt;"",'(Energiepreise)'!$C$17,OFFSET('(Energiepreise)'!$I$17,0,$C191+'(Energiepreise)'!$I$6-'(Energiepreise)'!$I$9)/100*N$23)</f>
        <v>0</v>
      </c>
      <c r="O192" s="674" t="n">
        <f aca="true">IF('(Energiepreise)'!$C$17&lt;&gt;"",'(Energiepreise)'!$C$17,OFFSET('(Energiepreise)'!$I$17,0,$C191+'(Energiepreise)'!$I$6-'(Energiepreise)'!$I$9)/100*O$23)</f>
        <v>0</v>
      </c>
      <c r="P192" s="674" t="n">
        <f aca="true">IF('(Energiepreise)'!$C$17&lt;&gt;"",'(Energiepreise)'!$C$17,OFFSET('(Energiepreise)'!$I$17,0,$C191+'(Energiepreise)'!$I$6-'(Energiepreise)'!$I$9)/100*P$23)</f>
        <v>0</v>
      </c>
      <c r="Q192" s="674" t="n">
        <f aca="true">IF('(Energiepreise)'!$C$17&lt;&gt;"",'(Energiepreise)'!$C$17,OFFSET('(Energiepreise)'!$I$17,0,$C191+'(Energiepreise)'!$I$6-'(Energiepreise)'!$I$9)/100*Q$23)</f>
        <v>0</v>
      </c>
      <c r="R192" s="675"/>
      <c r="S192" s="677" t="n">
        <f aca="false">SUM(N192:Q192)</f>
        <v>0</v>
      </c>
      <c r="T192" s="675"/>
      <c r="U192" s="674" t="n">
        <f aca="true">IF('(Energiepreise)'!$C$17&lt;&gt;"",'(Energiepreise)'!$C$17,OFFSET('(Energiepreise)'!$I$17,0,$C191+'(Energiepreise)'!$I$6-'(Energiepreise)'!$I$9)/100*U$23)</f>
        <v>0</v>
      </c>
      <c r="V192" s="674" t="n">
        <f aca="true">IF('(Energiepreise)'!$C$17&lt;&gt;"",'(Energiepreise)'!$C$17,OFFSET('(Energiepreise)'!$I$17,0,$C191+'(Energiepreise)'!$I$6-'(Energiepreise)'!$I$9)/100*V$23)</f>
        <v>0</v>
      </c>
      <c r="W192" s="674" t="n">
        <f aca="true">IF('(Energiepreise)'!$C$17&lt;&gt;"",'(Energiepreise)'!$C$17,OFFSET('(Energiepreise)'!$I$17,0,$C191+'(Energiepreise)'!$I$6-'(Energiepreise)'!$I$9)/100*W$23)</f>
        <v>0</v>
      </c>
      <c r="X192" s="674" t="n">
        <f aca="true">IF('(Energiepreise)'!$C$17&lt;&gt;"",'(Energiepreise)'!$C$17,OFFSET('(Energiepreise)'!$I$17,0,$C191+'(Energiepreise)'!$I$6-'(Energiepreise)'!$I$9)/100*X$23)</f>
        <v>0</v>
      </c>
      <c r="Y192" s="674" t="n">
        <f aca="true">IF('(Energiepreise)'!$C$17&lt;&gt;"",'(Energiepreise)'!$C$17,OFFSET('(Energiepreise)'!$I$17,0,$C191+'(Energiepreise)'!$I$6-'(Energiepreise)'!$I$9)/100*Y$23)</f>
        <v>0</v>
      </c>
      <c r="Z192" s="674" t="n">
        <f aca="true">IF('(Energiepreise)'!$C$17&lt;&gt;"",'(Energiepreise)'!$C$17,OFFSET('(Energiepreise)'!$I$17,0,$C191+'(Energiepreise)'!$I$6-'(Energiepreise)'!$I$9)/100*Z$23)</f>
        <v>0</v>
      </c>
      <c r="AA192" s="674" t="n">
        <f aca="true">IF('(Energiepreise)'!$C$17&lt;&gt;"",'(Energiepreise)'!$C$17,OFFSET('(Energiepreise)'!$I$17,0,$C191+'(Energiepreise)'!$I$6-'(Energiepreise)'!$I$9)/100*AA$23)</f>
        <v>0</v>
      </c>
      <c r="AB192" s="674" t="n">
        <f aca="true">IF('(Energiepreise)'!$C$17&lt;&gt;"",'(Energiepreise)'!$C$17,OFFSET('(Energiepreise)'!$I$17,0,$C191+'(Energiepreise)'!$I$6-'(Energiepreise)'!$I$9)/100*AB$23)</f>
        <v>0</v>
      </c>
      <c r="AC192" s="674" t="n">
        <f aca="true">IF('(Energiepreise)'!$C$17&lt;&gt;"",'(Energiepreise)'!$C$17,OFFSET('(Energiepreise)'!$I$17,0,$C191+'(Energiepreise)'!$I$6-'(Energiepreise)'!$I$9)/100*AC$23)</f>
        <v>0</v>
      </c>
      <c r="AD192" s="674" t="n">
        <f aca="true">IF('(Energiepreise)'!$C$17&lt;&gt;"",'(Energiepreise)'!$C$17,OFFSET('(Energiepreise)'!$I$17,0,$C191+'(Energiepreise)'!$I$6-'(Energiepreise)'!$I$9)/100*AD$23)</f>
        <v>0</v>
      </c>
      <c r="AE192" s="674" t="n">
        <f aca="true">IF('(Energiepreise)'!$C$17&lt;&gt;"",'(Energiepreise)'!$C$17,OFFSET('(Energiepreise)'!$I$17,0,$C191+'(Energiepreise)'!$I$6-'(Energiepreise)'!$I$9)/100*AE$23)</f>
        <v>0</v>
      </c>
      <c r="AF192" s="674" t="n">
        <f aca="true">IF('(Energiepreise)'!$C$17&lt;&gt;"",'(Energiepreise)'!$C$17,OFFSET('(Energiepreise)'!$I$17,0,$C191+'(Energiepreise)'!$I$6-'(Energiepreise)'!$I$9)/100*AF$23)</f>
        <v>0</v>
      </c>
      <c r="AG192" s="674" t="n">
        <f aca="true">IF('(Energiepreise)'!$C$17&lt;&gt;"",'(Energiepreise)'!$C$17,OFFSET('(Energiepreise)'!$I$17,0,$C191+'(Energiepreise)'!$I$6-'(Energiepreise)'!$I$9)/100*AG$23)</f>
        <v>0</v>
      </c>
      <c r="AH192" s="674" t="n">
        <f aca="true">IF('(Energiepreise)'!$C$17&lt;&gt;"",'(Energiepreise)'!$C$17,OFFSET('(Energiepreise)'!$I$17,0,$C191+'(Energiepreise)'!$I$6-'(Energiepreise)'!$I$9)/100*AH$23)</f>
        <v>0</v>
      </c>
      <c r="AI192" s="674" t="n">
        <f aca="true">IF('(Energiepreise)'!$C$17&lt;&gt;"",'(Energiepreise)'!$C$17,OFFSET('(Energiepreise)'!$I$17,0,$C191+'(Energiepreise)'!$I$6-'(Energiepreise)'!$I$9)/100*AI$23)</f>
        <v>0</v>
      </c>
      <c r="AJ192" s="674" t="n">
        <f aca="true">IF('(Energiepreise)'!$C$17&lt;&gt;"",'(Energiepreise)'!$C$17,OFFSET('(Energiepreise)'!$I$17,0,$C191+'(Energiepreise)'!$I$6-'(Energiepreise)'!$I$9)/100*AJ$23)</f>
        <v>0</v>
      </c>
      <c r="AK192" s="674" t="n">
        <f aca="true">IF('(Energiepreise)'!$C$17&lt;&gt;"",'(Energiepreise)'!$C$17,OFFSET('(Energiepreise)'!$I$17,0,$C191+'(Energiepreise)'!$I$6-'(Energiepreise)'!$I$9)/100*AK$23)</f>
        <v>0</v>
      </c>
      <c r="AL192" s="674" t="n">
        <f aca="true">IF('(Energiepreise)'!$C$17&lt;&gt;"",'(Energiepreise)'!$C$17,OFFSET('(Energiepreise)'!$I$17,0,$C191+'(Energiepreise)'!$I$6-'(Energiepreise)'!$I$9)/100*AL$23)</f>
        <v>0</v>
      </c>
      <c r="AM192" s="674" t="n">
        <f aca="true">IF('(Energiepreise)'!$C$17&lt;&gt;"",'(Energiepreise)'!$C$17,OFFSET('(Energiepreise)'!$I$17,0,$C191+'(Energiepreise)'!$I$6-'(Energiepreise)'!$I$9)/100*AM$23)</f>
        <v>0</v>
      </c>
      <c r="AN192" s="674" t="n">
        <f aca="true">IF('(Energiepreise)'!$C$17&lt;&gt;"",'(Energiepreise)'!$C$17,OFFSET('(Energiepreise)'!$I$17,0,$C191+'(Energiepreise)'!$I$6-'(Energiepreise)'!$I$9)/100*AN$23)</f>
        <v>0</v>
      </c>
      <c r="ALP192" s="669"/>
      <c r="ALQ192" s="669"/>
      <c r="ALR192" s="669"/>
      <c r="ALS192" s="669"/>
    </row>
    <row r="193" s="569" customFormat="true" ht="17.25" hidden="false" customHeight="false" outlineLevel="0" collapsed="false">
      <c r="A193" s="660"/>
      <c r="B193" s="670"/>
      <c r="C193" s="671" t="n">
        <v>16</v>
      </c>
      <c r="D193" s="673"/>
      <c r="E193" s="667"/>
      <c r="F193" s="674" t="n">
        <f aca="true">IF('(Energiepreise)'!$C$17&lt;&gt;"",'(Energiepreise)'!$C$17,OFFSET('(Energiepreise)'!$I$17,0,$C192+'(Energiepreise)'!$I$6-'(Energiepreise)'!$I$9)/100*F$23)</f>
        <v>0</v>
      </c>
      <c r="G193" s="674" t="n">
        <f aca="true">IF('(Energiepreise)'!$C$17&lt;&gt;"",'(Energiepreise)'!$C$17,OFFSET('(Energiepreise)'!$I$17,0,$C192+'(Energiepreise)'!$I$6-'(Energiepreise)'!$I$9)/100*G$23)</f>
        <v>0</v>
      </c>
      <c r="H193" s="674" t="n">
        <f aca="true">IF('(Energiepreise)'!$C$17&lt;&gt;"",'(Energiepreise)'!$C$17,OFFSET('(Energiepreise)'!$I$17,0,$C192+'(Energiepreise)'!$I$6-'(Energiepreise)'!$I$9)/100*H$23)</f>
        <v>0</v>
      </c>
      <c r="I193" s="674" t="n">
        <f aca="true">IF('(Energiepreise)'!$C$17&lt;&gt;"",'(Energiepreise)'!$C$17,OFFSET('(Energiepreise)'!$I$17,0,$C192+'(Energiepreise)'!$I$6-'(Energiepreise)'!$I$9)/100*I$23)</f>
        <v>0</v>
      </c>
      <c r="J193" s="675"/>
      <c r="K193" s="676" t="n">
        <f aca="false">SUM(F193:I193)</f>
        <v>0</v>
      </c>
      <c r="L193" s="675"/>
      <c r="M193" s="675"/>
      <c r="N193" s="674" t="n">
        <f aca="true">IF('(Energiepreise)'!$C$17&lt;&gt;"",'(Energiepreise)'!$C$17,OFFSET('(Energiepreise)'!$I$17,0,$C192+'(Energiepreise)'!$I$6-'(Energiepreise)'!$I$9)/100*N$23)</f>
        <v>0</v>
      </c>
      <c r="O193" s="674" t="n">
        <f aca="true">IF('(Energiepreise)'!$C$17&lt;&gt;"",'(Energiepreise)'!$C$17,OFFSET('(Energiepreise)'!$I$17,0,$C192+'(Energiepreise)'!$I$6-'(Energiepreise)'!$I$9)/100*O$23)</f>
        <v>0</v>
      </c>
      <c r="P193" s="674" t="n">
        <f aca="true">IF('(Energiepreise)'!$C$17&lt;&gt;"",'(Energiepreise)'!$C$17,OFFSET('(Energiepreise)'!$I$17,0,$C192+'(Energiepreise)'!$I$6-'(Energiepreise)'!$I$9)/100*P$23)</f>
        <v>0</v>
      </c>
      <c r="Q193" s="674" t="n">
        <f aca="true">IF('(Energiepreise)'!$C$17&lt;&gt;"",'(Energiepreise)'!$C$17,OFFSET('(Energiepreise)'!$I$17,0,$C192+'(Energiepreise)'!$I$6-'(Energiepreise)'!$I$9)/100*Q$23)</f>
        <v>0</v>
      </c>
      <c r="R193" s="675"/>
      <c r="S193" s="677" t="n">
        <f aca="false">SUM(N193:Q193)</f>
        <v>0</v>
      </c>
      <c r="T193" s="675"/>
      <c r="U193" s="674" t="n">
        <f aca="true">IF('(Energiepreise)'!$C$17&lt;&gt;"",'(Energiepreise)'!$C$17,OFFSET('(Energiepreise)'!$I$17,0,$C192+'(Energiepreise)'!$I$6-'(Energiepreise)'!$I$9)/100*U$23)</f>
        <v>0</v>
      </c>
      <c r="V193" s="674" t="n">
        <f aca="true">IF('(Energiepreise)'!$C$17&lt;&gt;"",'(Energiepreise)'!$C$17,OFFSET('(Energiepreise)'!$I$17,0,$C192+'(Energiepreise)'!$I$6-'(Energiepreise)'!$I$9)/100*V$23)</f>
        <v>0</v>
      </c>
      <c r="W193" s="674" t="n">
        <f aca="true">IF('(Energiepreise)'!$C$17&lt;&gt;"",'(Energiepreise)'!$C$17,OFFSET('(Energiepreise)'!$I$17,0,$C192+'(Energiepreise)'!$I$6-'(Energiepreise)'!$I$9)/100*W$23)</f>
        <v>0</v>
      </c>
      <c r="X193" s="674" t="n">
        <f aca="true">IF('(Energiepreise)'!$C$17&lt;&gt;"",'(Energiepreise)'!$C$17,OFFSET('(Energiepreise)'!$I$17,0,$C192+'(Energiepreise)'!$I$6-'(Energiepreise)'!$I$9)/100*X$23)</f>
        <v>0</v>
      </c>
      <c r="Y193" s="674" t="n">
        <f aca="true">IF('(Energiepreise)'!$C$17&lt;&gt;"",'(Energiepreise)'!$C$17,OFFSET('(Energiepreise)'!$I$17,0,$C192+'(Energiepreise)'!$I$6-'(Energiepreise)'!$I$9)/100*Y$23)</f>
        <v>0</v>
      </c>
      <c r="Z193" s="674" t="n">
        <f aca="true">IF('(Energiepreise)'!$C$17&lt;&gt;"",'(Energiepreise)'!$C$17,OFFSET('(Energiepreise)'!$I$17,0,$C192+'(Energiepreise)'!$I$6-'(Energiepreise)'!$I$9)/100*Z$23)</f>
        <v>0</v>
      </c>
      <c r="AA193" s="674" t="n">
        <f aca="true">IF('(Energiepreise)'!$C$17&lt;&gt;"",'(Energiepreise)'!$C$17,OFFSET('(Energiepreise)'!$I$17,0,$C192+'(Energiepreise)'!$I$6-'(Energiepreise)'!$I$9)/100*AA$23)</f>
        <v>0</v>
      </c>
      <c r="AB193" s="674" t="n">
        <f aca="true">IF('(Energiepreise)'!$C$17&lt;&gt;"",'(Energiepreise)'!$C$17,OFFSET('(Energiepreise)'!$I$17,0,$C192+'(Energiepreise)'!$I$6-'(Energiepreise)'!$I$9)/100*AB$23)</f>
        <v>0</v>
      </c>
      <c r="AC193" s="674" t="n">
        <f aca="true">IF('(Energiepreise)'!$C$17&lt;&gt;"",'(Energiepreise)'!$C$17,OFFSET('(Energiepreise)'!$I$17,0,$C192+'(Energiepreise)'!$I$6-'(Energiepreise)'!$I$9)/100*AC$23)</f>
        <v>0</v>
      </c>
      <c r="AD193" s="674" t="n">
        <f aca="true">IF('(Energiepreise)'!$C$17&lt;&gt;"",'(Energiepreise)'!$C$17,OFFSET('(Energiepreise)'!$I$17,0,$C192+'(Energiepreise)'!$I$6-'(Energiepreise)'!$I$9)/100*AD$23)</f>
        <v>0</v>
      </c>
      <c r="AE193" s="674" t="n">
        <f aca="true">IF('(Energiepreise)'!$C$17&lt;&gt;"",'(Energiepreise)'!$C$17,OFFSET('(Energiepreise)'!$I$17,0,$C192+'(Energiepreise)'!$I$6-'(Energiepreise)'!$I$9)/100*AE$23)</f>
        <v>0</v>
      </c>
      <c r="AF193" s="674" t="n">
        <f aca="true">IF('(Energiepreise)'!$C$17&lt;&gt;"",'(Energiepreise)'!$C$17,OFFSET('(Energiepreise)'!$I$17,0,$C192+'(Energiepreise)'!$I$6-'(Energiepreise)'!$I$9)/100*AF$23)</f>
        <v>0</v>
      </c>
      <c r="AG193" s="674" t="n">
        <f aca="true">IF('(Energiepreise)'!$C$17&lt;&gt;"",'(Energiepreise)'!$C$17,OFFSET('(Energiepreise)'!$I$17,0,$C192+'(Energiepreise)'!$I$6-'(Energiepreise)'!$I$9)/100*AG$23)</f>
        <v>0</v>
      </c>
      <c r="AH193" s="674" t="n">
        <f aca="true">IF('(Energiepreise)'!$C$17&lt;&gt;"",'(Energiepreise)'!$C$17,OFFSET('(Energiepreise)'!$I$17,0,$C192+'(Energiepreise)'!$I$6-'(Energiepreise)'!$I$9)/100*AH$23)</f>
        <v>0</v>
      </c>
      <c r="AI193" s="674" t="n">
        <f aca="true">IF('(Energiepreise)'!$C$17&lt;&gt;"",'(Energiepreise)'!$C$17,OFFSET('(Energiepreise)'!$I$17,0,$C192+'(Energiepreise)'!$I$6-'(Energiepreise)'!$I$9)/100*AI$23)</f>
        <v>0</v>
      </c>
      <c r="AJ193" s="674" t="n">
        <f aca="true">IF('(Energiepreise)'!$C$17&lt;&gt;"",'(Energiepreise)'!$C$17,OFFSET('(Energiepreise)'!$I$17,0,$C192+'(Energiepreise)'!$I$6-'(Energiepreise)'!$I$9)/100*AJ$23)</f>
        <v>0</v>
      </c>
      <c r="AK193" s="674" t="n">
        <f aca="true">IF('(Energiepreise)'!$C$17&lt;&gt;"",'(Energiepreise)'!$C$17,OFFSET('(Energiepreise)'!$I$17,0,$C192+'(Energiepreise)'!$I$6-'(Energiepreise)'!$I$9)/100*AK$23)</f>
        <v>0</v>
      </c>
      <c r="AL193" s="674" t="n">
        <f aca="true">IF('(Energiepreise)'!$C$17&lt;&gt;"",'(Energiepreise)'!$C$17,OFFSET('(Energiepreise)'!$I$17,0,$C192+'(Energiepreise)'!$I$6-'(Energiepreise)'!$I$9)/100*AL$23)</f>
        <v>0</v>
      </c>
      <c r="AM193" s="674" t="n">
        <f aca="true">IF('(Energiepreise)'!$C$17&lt;&gt;"",'(Energiepreise)'!$C$17,OFFSET('(Energiepreise)'!$I$17,0,$C192+'(Energiepreise)'!$I$6-'(Energiepreise)'!$I$9)/100*AM$23)</f>
        <v>0</v>
      </c>
      <c r="AN193" s="674" t="n">
        <f aca="true">IF('(Energiepreise)'!$C$17&lt;&gt;"",'(Energiepreise)'!$C$17,OFFSET('(Energiepreise)'!$I$17,0,$C192+'(Energiepreise)'!$I$6-'(Energiepreise)'!$I$9)/100*AN$23)</f>
        <v>0</v>
      </c>
      <c r="ALP193" s="669"/>
      <c r="ALQ193" s="669"/>
      <c r="ALR193" s="669"/>
      <c r="ALS193" s="669"/>
    </row>
    <row r="194" s="569" customFormat="true" ht="17.25" hidden="false" customHeight="false" outlineLevel="0" collapsed="false">
      <c r="A194" s="660"/>
      <c r="B194" s="670"/>
      <c r="C194" s="671" t="n">
        <v>17</v>
      </c>
      <c r="D194" s="673"/>
      <c r="E194" s="667"/>
      <c r="F194" s="674" t="n">
        <f aca="true">IF('(Energiepreise)'!$C$17&lt;&gt;"",'(Energiepreise)'!$C$17,OFFSET('(Energiepreise)'!$I$17,0,$C193+'(Energiepreise)'!$I$6-'(Energiepreise)'!$I$9)/100*F$23)</f>
        <v>0</v>
      </c>
      <c r="G194" s="674" t="n">
        <f aca="true">IF('(Energiepreise)'!$C$17&lt;&gt;"",'(Energiepreise)'!$C$17,OFFSET('(Energiepreise)'!$I$17,0,$C193+'(Energiepreise)'!$I$6-'(Energiepreise)'!$I$9)/100*G$23)</f>
        <v>0</v>
      </c>
      <c r="H194" s="674" t="n">
        <f aca="true">IF('(Energiepreise)'!$C$17&lt;&gt;"",'(Energiepreise)'!$C$17,OFFSET('(Energiepreise)'!$I$17,0,$C193+'(Energiepreise)'!$I$6-'(Energiepreise)'!$I$9)/100*H$23)</f>
        <v>0</v>
      </c>
      <c r="I194" s="674" t="n">
        <f aca="true">IF('(Energiepreise)'!$C$17&lt;&gt;"",'(Energiepreise)'!$C$17,OFFSET('(Energiepreise)'!$I$17,0,$C193+'(Energiepreise)'!$I$6-'(Energiepreise)'!$I$9)/100*I$23)</f>
        <v>0</v>
      </c>
      <c r="J194" s="675"/>
      <c r="K194" s="676" t="n">
        <f aca="false">SUM(F194:I194)</f>
        <v>0</v>
      </c>
      <c r="L194" s="675"/>
      <c r="M194" s="675"/>
      <c r="N194" s="674" t="n">
        <f aca="true">IF('(Energiepreise)'!$C$17&lt;&gt;"",'(Energiepreise)'!$C$17,OFFSET('(Energiepreise)'!$I$17,0,$C193+'(Energiepreise)'!$I$6-'(Energiepreise)'!$I$9)/100*N$23)</f>
        <v>0</v>
      </c>
      <c r="O194" s="674" t="n">
        <f aca="true">IF('(Energiepreise)'!$C$17&lt;&gt;"",'(Energiepreise)'!$C$17,OFFSET('(Energiepreise)'!$I$17,0,$C193+'(Energiepreise)'!$I$6-'(Energiepreise)'!$I$9)/100*O$23)</f>
        <v>0</v>
      </c>
      <c r="P194" s="674" t="n">
        <f aca="true">IF('(Energiepreise)'!$C$17&lt;&gt;"",'(Energiepreise)'!$C$17,OFFSET('(Energiepreise)'!$I$17,0,$C193+'(Energiepreise)'!$I$6-'(Energiepreise)'!$I$9)/100*P$23)</f>
        <v>0</v>
      </c>
      <c r="Q194" s="674" t="n">
        <f aca="true">IF('(Energiepreise)'!$C$17&lt;&gt;"",'(Energiepreise)'!$C$17,OFFSET('(Energiepreise)'!$I$17,0,$C193+'(Energiepreise)'!$I$6-'(Energiepreise)'!$I$9)/100*Q$23)</f>
        <v>0</v>
      </c>
      <c r="R194" s="675"/>
      <c r="S194" s="677" t="n">
        <f aca="false">SUM(N194:Q194)</f>
        <v>0</v>
      </c>
      <c r="T194" s="675"/>
      <c r="U194" s="674" t="n">
        <f aca="true">IF('(Energiepreise)'!$C$17&lt;&gt;"",'(Energiepreise)'!$C$17,OFFSET('(Energiepreise)'!$I$17,0,$C193+'(Energiepreise)'!$I$6-'(Energiepreise)'!$I$9)/100*U$23)</f>
        <v>0</v>
      </c>
      <c r="V194" s="674" t="n">
        <f aca="true">IF('(Energiepreise)'!$C$17&lt;&gt;"",'(Energiepreise)'!$C$17,OFFSET('(Energiepreise)'!$I$17,0,$C193+'(Energiepreise)'!$I$6-'(Energiepreise)'!$I$9)/100*V$23)</f>
        <v>0</v>
      </c>
      <c r="W194" s="674" t="n">
        <f aca="true">IF('(Energiepreise)'!$C$17&lt;&gt;"",'(Energiepreise)'!$C$17,OFFSET('(Energiepreise)'!$I$17,0,$C193+'(Energiepreise)'!$I$6-'(Energiepreise)'!$I$9)/100*W$23)</f>
        <v>0</v>
      </c>
      <c r="X194" s="674" t="n">
        <f aca="true">IF('(Energiepreise)'!$C$17&lt;&gt;"",'(Energiepreise)'!$C$17,OFFSET('(Energiepreise)'!$I$17,0,$C193+'(Energiepreise)'!$I$6-'(Energiepreise)'!$I$9)/100*X$23)</f>
        <v>0</v>
      </c>
      <c r="Y194" s="674" t="n">
        <f aca="true">IF('(Energiepreise)'!$C$17&lt;&gt;"",'(Energiepreise)'!$C$17,OFFSET('(Energiepreise)'!$I$17,0,$C193+'(Energiepreise)'!$I$6-'(Energiepreise)'!$I$9)/100*Y$23)</f>
        <v>0</v>
      </c>
      <c r="Z194" s="674" t="n">
        <f aca="true">IF('(Energiepreise)'!$C$17&lt;&gt;"",'(Energiepreise)'!$C$17,OFFSET('(Energiepreise)'!$I$17,0,$C193+'(Energiepreise)'!$I$6-'(Energiepreise)'!$I$9)/100*Z$23)</f>
        <v>0</v>
      </c>
      <c r="AA194" s="674" t="n">
        <f aca="true">IF('(Energiepreise)'!$C$17&lt;&gt;"",'(Energiepreise)'!$C$17,OFFSET('(Energiepreise)'!$I$17,0,$C193+'(Energiepreise)'!$I$6-'(Energiepreise)'!$I$9)/100*AA$23)</f>
        <v>0</v>
      </c>
      <c r="AB194" s="674" t="n">
        <f aca="true">IF('(Energiepreise)'!$C$17&lt;&gt;"",'(Energiepreise)'!$C$17,OFFSET('(Energiepreise)'!$I$17,0,$C193+'(Energiepreise)'!$I$6-'(Energiepreise)'!$I$9)/100*AB$23)</f>
        <v>0</v>
      </c>
      <c r="AC194" s="674" t="n">
        <f aca="true">IF('(Energiepreise)'!$C$17&lt;&gt;"",'(Energiepreise)'!$C$17,OFFSET('(Energiepreise)'!$I$17,0,$C193+'(Energiepreise)'!$I$6-'(Energiepreise)'!$I$9)/100*AC$23)</f>
        <v>0</v>
      </c>
      <c r="AD194" s="674" t="n">
        <f aca="true">IF('(Energiepreise)'!$C$17&lt;&gt;"",'(Energiepreise)'!$C$17,OFFSET('(Energiepreise)'!$I$17,0,$C193+'(Energiepreise)'!$I$6-'(Energiepreise)'!$I$9)/100*AD$23)</f>
        <v>0</v>
      </c>
      <c r="AE194" s="674" t="n">
        <f aca="true">IF('(Energiepreise)'!$C$17&lt;&gt;"",'(Energiepreise)'!$C$17,OFFSET('(Energiepreise)'!$I$17,0,$C193+'(Energiepreise)'!$I$6-'(Energiepreise)'!$I$9)/100*AE$23)</f>
        <v>0</v>
      </c>
      <c r="AF194" s="674" t="n">
        <f aca="true">IF('(Energiepreise)'!$C$17&lt;&gt;"",'(Energiepreise)'!$C$17,OFFSET('(Energiepreise)'!$I$17,0,$C193+'(Energiepreise)'!$I$6-'(Energiepreise)'!$I$9)/100*AF$23)</f>
        <v>0</v>
      </c>
      <c r="AG194" s="674" t="n">
        <f aca="true">IF('(Energiepreise)'!$C$17&lt;&gt;"",'(Energiepreise)'!$C$17,OFFSET('(Energiepreise)'!$I$17,0,$C193+'(Energiepreise)'!$I$6-'(Energiepreise)'!$I$9)/100*AG$23)</f>
        <v>0</v>
      </c>
      <c r="AH194" s="674" t="n">
        <f aca="true">IF('(Energiepreise)'!$C$17&lt;&gt;"",'(Energiepreise)'!$C$17,OFFSET('(Energiepreise)'!$I$17,0,$C193+'(Energiepreise)'!$I$6-'(Energiepreise)'!$I$9)/100*AH$23)</f>
        <v>0</v>
      </c>
      <c r="AI194" s="674" t="n">
        <f aca="true">IF('(Energiepreise)'!$C$17&lt;&gt;"",'(Energiepreise)'!$C$17,OFFSET('(Energiepreise)'!$I$17,0,$C193+'(Energiepreise)'!$I$6-'(Energiepreise)'!$I$9)/100*AI$23)</f>
        <v>0</v>
      </c>
      <c r="AJ194" s="674" t="n">
        <f aca="true">IF('(Energiepreise)'!$C$17&lt;&gt;"",'(Energiepreise)'!$C$17,OFFSET('(Energiepreise)'!$I$17,0,$C193+'(Energiepreise)'!$I$6-'(Energiepreise)'!$I$9)/100*AJ$23)</f>
        <v>0</v>
      </c>
      <c r="AK194" s="674" t="n">
        <f aca="true">IF('(Energiepreise)'!$C$17&lt;&gt;"",'(Energiepreise)'!$C$17,OFFSET('(Energiepreise)'!$I$17,0,$C193+'(Energiepreise)'!$I$6-'(Energiepreise)'!$I$9)/100*AK$23)</f>
        <v>0</v>
      </c>
      <c r="AL194" s="674" t="n">
        <f aca="true">IF('(Energiepreise)'!$C$17&lt;&gt;"",'(Energiepreise)'!$C$17,OFFSET('(Energiepreise)'!$I$17,0,$C193+'(Energiepreise)'!$I$6-'(Energiepreise)'!$I$9)/100*AL$23)</f>
        <v>0</v>
      </c>
      <c r="AM194" s="674" t="n">
        <f aca="true">IF('(Energiepreise)'!$C$17&lt;&gt;"",'(Energiepreise)'!$C$17,OFFSET('(Energiepreise)'!$I$17,0,$C193+'(Energiepreise)'!$I$6-'(Energiepreise)'!$I$9)/100*AM$23)</f>
        <v>0</v>
      </c>
      <c r="AN194" s="674" t="n">
        <f aca="true">IF('(Energiepreise)'!$C$17&lt;&gt;"",'(Energiepreise)'!$C$17,OFFSET('(Energiepreise)'!$I$17,0,$C193+'(Energiepreise)'!$I$6-'(Energiepreise)'!$I$9)/100*AN$23)</f>
        <v>0</v>
      </c>
      <c r="ALP194" s="669"/>
      <c r="ALQ194" s="669"/>
      <c r="ALR194" s="669"/>
      <c r="ALS194" s="669"/>
    </row>
    <row r="195" s="569" customFormat="true" ht="17.25" hidden="false" customHeight="false" outlineLevel="0" collapsed="false">
      <c r="A195" s="660"/>
      <c r="B195" s="670"/>
      <c r="C195" s="671" t="n">
        <v>18</v>
      </c>
      <c r="D195" s="673"/>
      <c r="E195" s="667"/>
      <c r="F195" s="674" t="n">
        <f aca="true">IF('(Energiepreise)'!$C$17&lt;&gt;"",'(Energiepreise)'!$C$17,OFFSET('(Energiepreise)'!$I$17,0,$C194+'(Energiepreise)'!$I$6-'(Energiepreise)'!$I$9)/100*F$23)</f>
        <v>0</v>
      </c>
      <c r="G195" s="674" t="n">
        <f aca="true">IF('(Energiepreise)'!$C$17&lt;&gt;"",'(Energiepreise)'!$C$17,OFFSET('(Energiepreise)'!$I$17,0,$C194+'(Energiepreise)'!$I$6-'(Energiepreise)'!$I$9)/100*G$23)</f>
        <v>0</v>
      </c>
      <c r="H195" s="674" t="n">
        <f aca="true">IF('(Energiepreise)'!$C$17&lt;&gt;"",'(Energiepreise)'!$C$17,OFFSET('(Energiepreise)'!$I$17,0,$C194+'(Energiepreise)'!$I$6-'(Energiepreise)'!$I$9)/100*H$23)</f>
        <v>0</v>
      </c>
      <c r="I195" s="674" t="n">
        <f aca="true">IF('(Energiepreise)'!$C$17&lt;&gt;"",'(Energiepreise)'!$C$17,OFFSET('(Energiepreise)'!$I$17,0,$C194+'(Energiepreise)'!$I$6-'(Energiepreise)'!$I$9)/100*I$23)</f>
        <v>0</v>
      </c>
      <c r="J195" s="675"/>
      <c r="K195" s="676" t="n">
        <f aca="false">SUM(F195:I195)</f>
        <v>0</v>
      </c>
      <c r="L195" s="675"/>
      <c r="M195" s="675"/>
      <c r="N195" s="674" t="n">
        <f aca="true">IF('(Energiepreise)'!$C$17&lt;&gt;"",'(Energiepreise)'!$C$17,OFFSET('(Energiepreise)'!$I$17,0,$C194+'(Energiepreise)'!$I$6-'(Energiepreise)'!$I$9)/100*N$23)</f>
        <v>0</v>
      </c>
      <c r="O195" s="674" t="n">
        <f aca="true">IF('(Energiepreise)'!$C$17&lt;&gt;"",'(Energiepreise)'!$C$17,OFFSET('(Energiepreise)'!$I$17,0,$C194+'(Energiepreise)'!$I$6-'(Energiepreise)'!$I$9)/100*O$23)</f>
        <v>0</v>
      </c>
      <c r="P195" s="674" t="n">
        <f aca="true">IF('(Energiepreise)'!$C$17&lt;&gt;"",'(Energiepreise)'!$C$17,OFFSET('(Energiepreise)'!$I$17,0,$C194+'(Energiepreise)'!$I$6-'(Energiepreise)'!$I$9)/100*P$23)</f>
        <v>0</v>
      </c>
      <c r="Q195" s="674" t="n">
        <f aca="true">IF('(Energiepreise)'!$C$17&lt;&gt;"",'(Energiepreise)'!$C$17,OFFSET('(Energiepreise)'!$I$17,0,$C194+'(Energiepreise)'!$I$6-'(Energiepreise)'!$I$9)/100*Q$23)</f>
        <v>0</v>
      </c>
      <c r="R195" s="675"/>
      <c r="S195" s="677" t="n">
        <f aca="false">SUM(N195:Q195)</f>
        <v>0</v>
      </c>
      <c r="T195" s="675"/>
      <c r="U195" s="674" t="n">
        <f aca="true">IF('(Energiepreise)'!$C$17&lt;&gt;"",'(Energiepreise)'!$C$17,OFFSET('(Energiepreise)'!$I$17,0,$C194+'(Energiepreise)'!$I$6-'(Energiepreise)'!$I$9)/100*U$23)</f>
        <v>0</v>
      </c>
      <c r="V195" s="674" t="n">
        <f aca="true">IF('(Energiepreise)'!$C$17&lt;&gt;"",'(Energiepreise)'!$C$17,OFFSET('(Energiepreise)'!$I$17,0,$C194+'(Energiepreise)'!$I$6-'(Energiepreise)'!$I$9)/100*V$23)</f>
        <v>0</v>
      </c>
      <c r="W195" s="674" t="n">
        <f aca="true">IF('(Energiepreise)'!$C$17&lt;&gt;"",'(Energiepreise)'!$C$17,OFFSET('(Energiepreise)'!$I$17,0,$C194+'(Energiepreise)'!$I$6-'(Energiepreise)'!$I$9)/100*W$23)</f>
        <v>0</v>
      </c>
      <c r="X195" s="674" t="n">
        <f aca="true">IF('(Energiepreise)'!$C$17&lt;&gt;"",'(Energiepreise)'!$C$17,OFFSET('(Energiepreise)'!$I$17,0,$C194+'(Energiepreise)'!$I$6-'(Energiepreise)'!$I$9)/100*X$23)</f>
        <v>0</v>
      </c>
      <c r="Y195" s="674" t="n">
        <f aca="true">IF('(Energiepreise)'!$C$17&lt;&gt;"",'(Energiepreise)'!$C$17,OFFSET('(Energiepreise)'!$I$17,0,$C194+'(Energiepreise)'!$I$6-'(Energiepreise)'!$I$9)/100*Y$23)</f>
        <v>0</v>
      </c>
      <c r="Z195" s="674" t="n">
        <f aca="true">IF('(Energiepreise)'!$C$17&lt;&gt;"",'(Energiepreise)'!$C$17,OFFSET('(Energiepreise)'!$I$17,0,$C194+'(Energiepreise)'!$I$6-'(Energiepreise)'!$I$9)/100*Z$23)</f>
        <v>0</v>
      </c>
      <c r="AA195" s="674" t="n">
        <f aca="true">IF('(Energiepreise)'!$C$17&lt;&gt;"",'(Energiepreise)'!$C$17,OFFSET('(Energiepreise)'!$I$17,0,$C194+'(Energiepreise)'!$I$6-'(Energiepreise)'!$I$9)/100*AA$23)</f>
        <v>0</v>
      </c>
      <c r="AB195" s="674" t="n">
        <f aca="true">IF('(Energiepreise)'!$C$17&lt;&gt;"",'(Energiepreise)'!$C$17,OFFSET('(Energiepreise)'!$I$17,0,$C194+'(Energiepreise)'!$I$6-'(Energiepreise)'!$I$9)/100*AB$23)</f>
        <v>0</v>
      </c>
      <c r="AC195" s="674" t="n">
        <f aca="true">IF('(Energiepreise)'!$C$17&lt;&gt;"",'(Energiepreise)'!$C$17,OFFSET('(Energiepreise)'!$I$17,0,$C194+'(Energiepreise)'!$I$6-'(Energiepreise)'!$I$9)/100*AC$23)</f>
        <v>0</v>
      </c>
      <c r="AD195" s="674" t="n">
        <f aca="true">IF('(Energiepreise)'!$C$17&lt;&gt;"",'(Energiepreise)'!$C$17,OFFSET('(Energiepreise)'!$I$17,0,$C194+'(Energiepreise)'!$I$6-'(Energiepreise)'!$I$9)/100*AD$23)</f>
        <v>0</v>
      </c>
      <c r="AE195" s="674" t="n">
        <f aca="true">IF('(Energiepreise)'!$C$17&lt;&gt;"",'(Energiepreise)'!$C$17,OFFSET('(Energiepreise)'!$I$17,0,$C194+'(Energiepreise)'!$I$6-'(Energiepreise)'!$I$9)/100*AE$23)</f>
        <v>0</v>
      </c>
      <c r="AF195" s="674" t="n">
        <f aca="true">IF('(Energiepreise)'!$C$17&lt;&gt;"",'(Energiepreise)'!$C$17,OFFSET('(Energiepreise)'!$I$17,0,$C194+'(Energiepreise)'!$I$6-'(Energiepreise)'!$I$9)/100*AF$23)</f>
        <v>0</v>
      </c>
      <c r="AG195" s="674" t="n">
        <f aca="true">IF('(Energiepreise)'!$C$17&lt;&gt;"",'(Energiepreise)'!$C$17,OFFSET('(Energiepreise)'!$I$17,0,$C194+'(Energiepreise)'!$I$6-'(Energiepreise)'!$I$9)/100*AG$23)</f>
        <v>0</v>
      </c>
      <c r="AH195" s="674" t="n">
        <f aca="true">IF('(Energiepreise)'!$C$17&lt;&gt;"",'(Energiepreise)'!$C$17,OFFSET('(Energiepreise)'!$I$17,0,$C194+'(Energiepreise)'!$I$6-'(Energiepreise)'!$I$9)/100*AH$23)</f>
        <v>0</v>
      </c>
      <c r="AI195" s="674" t="n">
        <f aca="true">IF('(Energiepreise)'!$C$17&lt;&gt;"",'(Energiepreise)'!$C$17,OFFSET('(Energiepreise)'!$I$17,0,$C194+'(Energiepreise)'!$I$6-'(Energiepreise)'!$I$9)/100*AI$23)</f>
        <v>0</v>
      </c>
      <c r="AJ195" s="674" t="n">
        <f aca="true">IF('(Energiepreise)'!$C$17&lt;&gt;"",'(Energiepreise)'!$C$17,OFFSET('(Energiepreise)'!$I$17,0,$C194+'(Energiepreise)'!$I$6-'(Energiepreise)'!$I$9)/100*AJ$23)</f>
        <v>0</v>
      </c>
      <c r="AK195" s="674" t="n">
        <f aca="true">IF('(Energiepreise)'!$C$17&lt;&gt;"",'(Energiepreise)'!$C$17,OFFSET('(Energiepreise)'!$I$17,0,$C194+'(Energiepreise)'!$I$6-'(Energiepreise)'!$I$9)/100*AK$23)</f>
        <v>0</v>
      </c>
      <c r="AL195" s="674" t="n">
        <f aca="true">IF('(Energiepreise)'!$C$17&lt;&gt;"",'(Energiepreise)'!$C$17,OFFSET('(Energiepreise)'!$I$17,0,$C194+'(Energiepreise)'!$I$6-'(Energiepreise)'!$I$9)/100*AL$23)</f>
        <v>0</v>
      </c>
      <c r="AM195" s="674" t="n">
        <f aca="true">IF('(Energiepreise)'!$C$17&lt;&gt;"",'(Energiepreise)'!$C$17,OFFSET('(Energiepreise)'!$I$17,0,$C194+'(Energiepreise)'!$I$6-'(Energiepreise)'!$I$9)/100*AM$23)</f>
        <v>0</v>
      </c>
      <c r="AN195" s="674" t="n">
        <f aca="true">IF('(Energiepreise)'!$C$17&lt;&gt;"",'(Energiepreise)'!$C$17,OFFSET('(Energiepreise)'!$I$17,0,$C194+'(Energiepreise)'!$I$6-'(Energiepreise)'!$I$9)/100*AN$23)</f>
        <v>0</v>
      </c>
      <c r="ALP195" s="669"/>
      <c r="ALQ195" s="669"/>
      <c r="ALR195" s="669"/>
      <c r="ALS195" s="669"/>
    </row>
    <row r="196" s="569" customFormat="true" ht="17.25" hidden="false" customHeight="false" outlineLevel="0" collapsed="false">
      <c r="A196" s="660"/>
      <c r="B196" s="670"/>
      <c r="C196" s="671" t="n">
        <v>19</v>
      </c>
      <c r="D196" s="673"/>
      <c r="E196" s="667"/>
      <c r="F196" s="674" t="n">
        <f aca="true">IF('(Energiepreise)'!$C$17&lt;&gt;"",'(Energiepreise)'!$C$17,OFFSET('(Energiepreise)'!$I$17,0,$C195+'(Energiepreise)'!$I$6-'(Energiepreise)'!$I$9)/100*F$23)</f>
        <v>0</v>
      </c>
      <c r="G196" s="674" t="n">
        <f aca="true">IF('(Energiepreise)'!$C$17&lt;&gt;"",'(Energiepreise)'!$C$17,OFFSET('(Energiepreise)'!$I$17,0,$C195+'(Energiepreise)'!$I$6-'(Energiepreise)'!$I$9)/100*G$23)</f>
        <v>0</v>
      </c>
      <c r="H196" s="674" t="n">
        <f aca="true">IF('(Energiepreise)'!$C$17&lt;&gt;"",'(Energiepreise)'!$C$17,OFFSET('(Energiepreise)'!$I$17,0,$C195+'(Energiepreise)'!$I$6-'(Energiepreise)'!$I$9)/100*H$23)</f>
        <v>0</v>
      </c>
      <c r="I196" s="674" t="n">
        <f aca="true">IF('(Energiepreise)'!$C$17&lt;&gt;"",'(Energiepreise)'!$C$17,OFFSET('(Energiepreise)'!$I$17,0,$C195+'(Energiepreise)'!$I$6-'(Energiepreise)'!$I$9)/100*I$23)</f>
        <v>0</v>
      </c>
      <c r="J196" s="675"/>
      <c r="K196" s="676" t="n">
        <f aca="false">SUM(F196:I196)</f>
        <v>0</v>
      </c>
      <c r="L196" s="675"/>
      <c r="M196" s="675"/>
      <c r="N196" s="674" t="n">
        <f aca="true">IF('(Energiepreise)'!$C$17&lt;&gt;"",'(Energiepreise)'!$C$17,OFFSET('(Energiepreise)'!$I$17,0,$C195+'(Energiepreise)'!$I$6-'(Energiepreise)'!$I$9)/100*N$23)</f>
        <v>0</v>
      </c>
      <c r="O196" s="674" t="n">
        <f aca="true">IF('(Energiepreise)'!$C$17&lt;&gt;"",'(Energiepreise)'!$C$17,OFFSET('(Energiepreise)'!$I$17,0,$C195+'(Energiepreise)'!$I$6-'(Energiepreise)'!$I$9)/100*O$23)</f>
        <v>0</v>
      </c>
      <c r="P196" s="674" t="n">
        <f aca="true">IF('(Energiepreise)'!$C$17&lt;&gt;"",'(Energiepreise)'!$C$17,OFFSET('(Energiepreise)'!$I$17,0,$C195+'(Energiepreise)'!$I$6-'(Energiepreise)'!$I$9)/100*P$23)</f>
        <v>0</v>
      </c>
      <c r="Q196" s="674" t="n">
        <f aca="true">IF('(Energiepreise)'!$C$17&lt;&gt;"",'(Energiepreise)'!$C$17,OFFSET('(Energiepreise)'!$I$17,0,$C195+'(Energiepreise)'!$I$6-'(Energiepreise)'!$I$9)/100*Q$23)</f>
        <v>0</v>
      </c>
      <c r="R196" s="675"/>
      <c r="S196" s="677" t="n">
        <f aca="false">SUM(N196:Q196)</f>
        <v>0</v>
      </c>
      <c r="T196" s="675"/>
      <c r="U196" s="674" t="n">
        <f aca="true">IF('(Energiepreise)'!$C$17&lt;&gt;"",'(Energiepreise)'!$C$17,OFFSET('(Energiepreise)'!$I$17,0,$C195+'(Energiepreise)'!$I$6-'(Energiepreise)'!$I$9)/100*U$23)</f>
        <v>0</v>
      </c>
      <c r="V196" s="674" t="n">
        <f aca="true">IF('(Energiepreise)'!$C$17&lt;&gt;"",'(Energiepreise)'!$C$17,OFFSET('(Energiepreise)'!$I$17,0,$C195+'(Energiepreise)'!$I$6-'(Energiepreise)'!$I$9)/100*V$23)</f>
        <v>0</v>
      </c>
      <c r="W196" s="674" t="n">
        <f aca="true">IF('(Energiepreise)'!$C$17&lt;&gt;"",'(Energiepreise)'!$C$17,OFFSET('(Energiepreise)'!$I$17,0,$C195+'(Energiepreise)'!$I$6-'(Energiepreise)'!$I$9)/100*W$23)</f>
        <v>0</v>
      </c>
      <c r="X196" s="674" t="n">
        <f aca="true">IF('(Energiepreise)'!$C$17&lt;&gt;"",'(Energiepreise)'!$C$17,OFFSET('(Energiepreise)'!$I$17,0,$C195+'(Energiepreise)'!$I$6-'(Energiepreise)'!$I$9)/100*X$23)</f>
        <v>0</v>
      </c>
      <c r="Y196" s="674" t="n">
        <f aca="true">IF('(Energiepreise)'!$C$17&lt;&gt;"",'(Energiepreise)'!$C$17,OFFSET('(Energiepreise)'!$I$17,0,$C195+'(Energiepreise)'!$I$6-'(Energiepreise)'!$I$9)/100*Y$23)</f>
        <v>0</v>
      </c>
      <c r="Z196" s="674" t="n">
        <f aca="true">IF('(Energiepreise)'!$C$17&lt;&gt;"",'(Energiepreise)'!$C$17,OFFSET('(Energiepreise)'!$I$17,0,$C195+'(Energiepreise)'!$I$6-'(Energiepreise)'!$I$9)/100*Z$23)</f>
        <v>0</v>
      </c>
      <c r="AA196" s="674" t="n">
        <f aca="true">IF('(Energiepreise)'!$C$17&lt;&gt;"",'(Energiepreise)'!$C$17,OFFSET('(Energiepreise)'!$I$17,0,$C195+'(Energiepreise)'!$I$6-'(Energiepreise)'!$I$9)/100*AA$23)</f>
        <v>0</v>
      </c>
      <c r="AB196" s="674" t="n">
        <f aca="true">IF('(Energiepreise)'!$C$17&lt;&gt;"",'(Energiepreise)'!$C$17,OFFSET('(Energiepreise)'!$I$17,0,$C195+'(Energiepreise)'!$I$6-'(Energiepreise)'!$I$9)/100*AB$23)</f>
        <v>0</v>
      </c>
      <c r="AC196" s="674" t="n">
        <f aca="true">IF('(Energiepreise)'!$C$17&lt;&gt;"",'(Energiepreise)'!$C$17,OFFSET('(Energiepreise)'!$I$17,0,$C195+'(Energiepreise)'!$I$6-'(Energiepreise)'!$I$9)/100*AC$23)</f>
        <v>0</v>
      </c>
      <c r="AD196" s="674" t="n">
        <f aca="true">IF('(Energiepreise)'!$C$17&lt;&gt;"",'(Energiepreise)'!$C$17,OFFSET('(Energiepreise)'!$I$17,0,$C195+'(Energiepreise)'!$I$6-'(Energiepreise)'!$I$9)/100*AD$23)</f>
        <v>0</v>
      </c>
      <c r="AE196" s="674" t="n">
        <f aca="true">IF('(Energiepreise)'!$C$17&lt;&gt;"",'(Energiepreise)'!$C$17,OFFSET('(Energiepreise)'!$I$17,0,$C195+'(Energiepreise)'!$I$6-'(Energiepreise)'!$I$9)/100*AE$23)</f>
        <v>0</v>
      </c>
      <c r="AF196" s="674" t="n">
        <f aca="true">IF('(Energiepreise)'!$C$17&lt;&gt;"",'(Energiepreise)'!$C$17,OFFSET('(Energiepreise)'!$I$17,0,$C195+'(Energiepreise)'!$I$6-'(Energiepreise)'!$I$9)/100*AF$23)</f>
        <v>0</v>
      </c>
      <c r="AG196" s="674" t="n">
        <f aca="true">IF('(Energiepreise)'!$C$17&lt;&gt;"",'(Energiepreise)'!$C$17,OFFSET('(Energiepreise)'!$I$17,0,$C195+'(Energiepreise)'!$I$6-'(Energiepreise)'!$I$9)/100*AG$23)</f>
        <v>0</v>
      </c>
      <c r="AH196" s="674" t="n">
        <f aca="true">IF('(Energiepreise)'!$C$17&lt;&gt;"",'(Energiepreise)'!$C$17,OFFSET('(Energiepreise)'!$I$17,0,$C195+'(Energiepreise)'!$I$6-'(Energiepreise)'!$I$9)/100*AH$23)</f>
        <v>0</v>
      </c>
      <c r="AI196" s="674" t="n">
        <f aca="true">IF('(Energiepreise)'!$C$17&lt;&gt;"",'(Energiepreise)'!$C$17,OFFSET('(Energiepreise)'!$I$17,0,$C195+'(Energiepreise)'!$I$6-'(Energiepreise)'!$I$9)/100*AI$23)</f>
        <v>0</v>
      </c>
      <c r="AJ196" s="674" t="n">
        <f aca="true">IF('(Energiepreise)'!$C$17&lt;&gt;"",'(Energiepreise)'!$C$17,OFFSET('(Energiepreise)'!$I$17,0,$C195+'(Energiepreise)'!$I$6-'(Energiepreise)'!$I$9)/100*AJ$23)</f>
        <v>0</v>
      </c>
      <c r="AK196" s="674" t="n">
        <f aca="true">IF('(Energiepreise)'!$C$17&lt;&gt;"",'(Energiepreise)'!$C$17,OFFSET('(Energiepreise)'!$I$17,0,$C195+'(Energiepreise)'!$I$6-'(Energiepreise)'!$I$9)/100*AK$23)</f>
        <v>0</v>
      </c>
      <c r="AL196" s="674" t="n">
        <f aca="true">IF('(Energiepreise)'!$C$17&lt;&gt;"",'(Energiepreise)'!$C$17,OFFSET('(Energiepreise)'!$I$17,0,$C195+'(Energiepreise)'!$I$6-'(Energiepreise)'!$I$9)/100*AL$23)</f>
        <v>0</v>
      </c>
      <c r="AM196" s="674" t="n">
        <f aca="true">IF('(Energiepreise)'!$C$17&lt;&gt;"",'(Energiepreise)'!$C$17,OFFSET('(Energiepreise)'!$I$17,0,$C195+'(Energiepreise)'!$I$6-'(Energiepreise)'!$I$9)/100*AM$23)</f>
        <v>0</v>
      </c>
      <c r="AN196" s="674" t="n">
        <f aca="true">IF('(Energiepreise)'!$C$17&lt;&gt;"",'(Energiepreise)'!$C$17,OFFSET('(Energiepreise)'!$I$17,0,$C195+'(Energiepreise)'!$I$6-'(Energiepreise)'!$I$9)/100*AN$23)</f>
        <v>0</v>
      </c>
      <c r="ALP196" s="669"/>
      <c r="ALQ196" s="669"/>
      <c r="ALR196" s="669"/>
      <c r="ALS196" s="669"/>
    </row>
    <row r="197" s="569" customFormat="true" ht="17.25" hidden="false" customHeight="false" outlineLevel="0" collapsed="false">
      <c r="A197" s="660"/>
      <c r="B197" s="670"/>
      <c r="C197" s="671" t="n">
        <v>20</v>
      </c>
      <c r="D197" s="673"/>
      <c r="E197" s="667"/>
      <c r="F197" s="674" t="n">
        <f aca="true">IF('(Energiepreise)'!$C$17&lt;&gt;"",'(Energiepreise)'!$C$17,OFFSET('(Energiepreise)'!$I$17,0,$C196+'(Energiepreise)'!$I$6-'(Energiepreise)'!$I$9)/100*F$23)</f>
        <v>0</v>
      </c>
      <c r="G197" s="674" t="n">
        <f aca="true">IF('(Energiepreise)'!$C$17&lt;&gt;"",'(Energiepreise)'!$C$17,OFFSET('(Energiepreise)'!$I$17,0,$C196+'(Energiepreise)'!$I$6-'(Energiepreise)'!$I$9)/100*G$23)</f>
        <v>0</v>
      </c>
      <c r="H197" s="674" t="n">
        <f aca="true">IF('(Energiepreise)'!$C$17&lt;&gt;"",'(Energiepreise)'!$C$17,OFFSET('(Energiepreise)'!$I$17,0,$C196+'(Energiepreise)'!$I$6-'(Energiepreise)'!$I$9)/100*H$23)</f>
        <v>0</v>
      </c>
      <c r="I197" s="674" t="n">
        <f aca="true">IF('(Energiepreise)'!$C$17&lt;&gt;"",'(Energiepreise)'!$C$17,OFFSET('(Energiepreise)'!$I$17,0,$C196+'(Energiepreise)'!$I$6-'(Energiepreise)'!$I$9)/100*I$23)</f>
        <v>0</v>
      </c>
      <c r="J197" s="675"/>
      <c r="K197" s="676" t="n">
        <f aca="false">SUM(F197:I197)</f>
        <v>0</v>
      </c>
      <c r="L197" s="675"/>
      <c r="M197" s="675"/>
      <c r="N197" s="674" t="n">
        <f aca="true">IF('(Energiepreise)'!$C$17&lt;&gt;"",'(Energiepreise)'!$C$17,OFFSET('(Energiepreise)'!$I$17,0,$C196+'(Energiepreise)'!$I$6-'(Energiepreise)'!$I$9)/100*N$23)</f>
        <v>0</v>
      </c>
      <c r="O197" s="674" t="n">
        <f aca="true">IF('(Energiepreise)'!$C$17&lt;&gt;"",'(Energiepreise)'!$C$17,OFFSET('(Energiepreise)'!$I$17,0,$C196+'(Energiepreise)'!$I$6-'(Energiepreise)'!$I$9)/100*O$23)</f>
        <v>0</v>
      </c>
      <c r="P197" s="674" t="n">
        <f aca="true">IF('(Energiepreise)'!$C$17&lt;&gt;"",'(Energiepreise)'!$C$17,OFFSET('(Energiepreise)'!$I$17,0,$C196+'(Energiepreise)'!$I$6-'(Energiepreise)'!$I$9)/100*P$23)</f>
        <v>0</v>
      </c>
      <c r="Q197" s="674" t="n">
        <f aca="true">IF('(Energiepreise)'!$C$17&lt;&gt;"",'(Energiepreise)'!$C$17,OFFSET('(Energiepreise)'!$I$17,0,$C196+'(Energiepreise)'!$I$6-'(Energiepreise)'!$I$9)/100*Q$23)</f>
        <v>0</v>
      </c>
      <c r="R197" s="675"/>
      <c r="S197" s="677" t="n">
        <f aca="false">SUM(N197:Q197)</f>
        <v>0</v>
      </c>
      <c r="T197" s="675"/>
      <c r="U197" s="674" t="n">
        <f aca="true">IF('(Energiepreise)'!$C$17&lt;&gt;"",'(Energiepreise)'!$C$17,OFFSET('(Energiepreise)'!$I$17,0,$C196+'(Energiepreise)'!$I$6-'(Energiepreise)'!$I$9)/100*U$23)</f>
        <v>0</v>
      </c>
      <c r="V197" s="674" t="n">
        <f aca="true">IF('(Energiepreise)'!$C$17&lt;&gt;"",'(Energiepreise)'!$C$17,OFFSET('(Energiepreise)'!$I$17,0,$C196+'(Energiepreise)'!$I$6-'(Energiepreise)'!$I$9)/100*V$23)</f>
        <v>0</v>
      </c>
      <c r="W197" s="674" t="n">
        <f aca="true">IF('(Energiepreise)'!$C$17&lt;&gt;"",'(Energiepreise)'!$C$17,OFFSET('(Energiepreise)'!$I$17,0,$C196+'(Energiepreise)'!$I$6-'(Energiepreise)'!$I$9)/100*W$23)</f>
        <v>0</v>
      </c>
      <c r="X197" s="674" t="n">
        <f aca="true">IF('(Energiepreise)'!$C$17&lt;&gt;"",'(Energiepreise)'!$C$17,OFFSET('(Energiepreise)'!$I$17,0,$C196+'(Energiepreise)'!$I$6-'(Energiepreise)'!$I$9)/100*X$23)</f>
        <v>0</v>
      </c>
      <c r="Y197" s="674" t="n">
        <f aca="true">IF('(Energiepreise)'!$C$17&lt;&gt;"",'(Energiepreise)'!$C$17,OFFSET('(Energiepreise)'!$I$17,0,$C196+'(Energiepreise)'!$I$6-'(Energiepreise)'!$I$9)/100*Y$23)</f>
        <v>0</v>
      </c>
      <c r="Z197" s="674" t="n">
        <f aca="true">IF('(Energiepreise)'!$C$17&lt;&gt;"",'(Energiepreise)'!$C$17,OFFSET('(Energiepreise)'!$I$17,0,$C196+'(Energiepreise)'!$I$6-'(Energiepreise)'!$I$9)/100*Z$23)</f>
        <v>0</v>
      </c>
      <c r="AA197" s="674" t="n">
        <f aca="true">IF('(Energiepreise)'!$C$17&lt;&gt;"",'(Energiepreise)'!$C$17,OFFSET('(Energiepreise)'!$I$17,0,$C196+'(Energiepreise)'!$I$6-'(Energiepreise)'!$I$9)/100*AA$23)</f>
        <v>0</v>
      </c>
      <c r="AB197" s="674" t="n">
        <f aca="true">IF('(Energiepreise)'!$C$17&lt;&gt;"",'(Energiepreise)'!$C$17,OFFSET('(Energiepreise)'!$I$17,0,$C196+'(Energiepreise)'!$I$6-'(Energiepreise)'!$I$9)/100*AB$23)</f>
        <v>0</v>
      </c>
      <c r="AC197" s="674" t="n">
        <f aca="true">IF('(Energiepreise)'!$C$17&lt;&gt;"",'(Energiepreise)'!$C$17,OFFSET('(Energiepreise)'!$I$17,0,$C196+'(Energiepreise)'!$I$6-'(Energiepreise)'!$I$9)/100*AC$23)</f>
        <v>0</v>
      </c>
      <c r="AD197" s="674" t="n">
        <f aca="true">IF('(Energiepreise)'!$C$17&lt;&gt;"",'(Energiepreise)'!$C$17,OFFSET('(Energiepreise)'!$I$17,0,$C196+'(Energiepreise)'!$I$6-'(Energiepreise)'!$I$9)/100*AD$23)</f>
        <v>0</v>
      </c>
      <c r="AE197" s="674" t="n">
        <f aca="true">IF('(Energiepreise)'!$C$17&lt;&gt;"",'(Energiepreise)'!$C$17,OFFSET('(Energiepreise)'!$I$17,0,$C196+'(Energiepreise)'!$I$6-'(Energiepreise)'!$I$9)/100*AE$23)</f>
        <v>0</v>
      </c>
      <c r="AF197" s="674" t="n">
        <f aca="true">IF('(Energiepreise)'!$C$17&lt;&gt;"",'(Energiepreise)'!$C$17,OFFSET('(Energiepreise)'!$I$17,0,$C196+'(Energiepreise)'!$I$6-'(Energiepreise)'!$I$9)/100*AF$23)</f>
        <v>0</v>
      </c>
      <c r="AG197" s="674" t="n">
        <f aca="true">IF('(Energiepreise)'!$C$17&lt;&gt;"",'(Energiepreise)'!$C$17,OFFSET('(Energiepreise)'!$I$17,0,$C196+'(Energiepreise)'!$I$6-'(Energiepreise)'!$I$9)/100*AG$23)</f>
        <v>0</v>
      </c>
      <c r="AH197" s="674" t="n">
        <f aca="true">IF('(Energiepreise)'!$C$17&lt;&gt;"",'(Energiepreise)'!$C$17,OFFSET('(Energiepreise)'!$I$17,0,$C196+'(Energiepreise)'!$I$6-'(Energiepreise)'!$I$9)/100*AH$23)</f>
        <v>0</v>
      </c>
      <c r="AI197" s="674" t="n">
        <f aca="true">IF('(Energiepreise)'!$C$17&lt;&gt;"",'(Energiepreise)'!$C$17,OFFSET('(Energiepreise)'!$I$17,0,$C196+'(Energiepreise)'!$I$6-'(Energiepreise)'!$I$9)/100*AI$23)</f>
        <v>0</v>
      </c>
      <c r="AJ197" s="674" t="n">
        <f aca="true">IF('(Energiepreise)'!$C$17&lt;&gt;"",'(Energiepreise)'!$C$17,OFFSET('(Energiepreise)'!$I$17,0,$C196+'(Energiepreise)'!$I$6-'(Energiepreise)'!$I$9)/100*AJ$23)</f>
        <v>0</v>
      </c>
      <c r="AK197" s="674" t="n">
        <f aca="true">IF('(Energiepreise)'!$C$17&lt;&gt;"",'(Energiepreise)'!$C$17,OFFSET('(Energiepreise)'!$I$17,0,$C196+'(Energiepreise)'!$I$6-'(Energiepreise)'!$I$9)/100*AK$23)</f>
        <v>0</v>
      </c>
      <c r="AL197" s="674" t="n">
        <f aca="true">IF('(Energiepreise)'!$C$17&lt;&gt;"",'(Energiepreise)'!$C$17,OFFSET('(Energiepreise)'!$I$17,0,$C196+'(Energiepreise)'!$I$6-'(Energiepreise)'!$I$9)/100*AL$23)</f>
        <v>0</v>
      </c>
      <c r="AM197" s="674" t="n">
        <f aca="true">IF('(Energiepreise)'!$C$17&lt;&gt;"",'(Energiepreise)'!$C$17,OFFSET('(Energiepreise)'!$I$17,0,$C196+'(Energiepreise)'!$I$6-'(Energiepreise)'!$I$9)/100*AM$23)</f>
        <v>0</v>
      </c>
      <c r="AN197" s="674" t="n">
        <f aca="true">IF('(Energiepreise)'!$C$17&lt;&gt;"",'(Energiepreise)'!$C$17,OFFSET('(Energiepreise)'!$I$17,0,$C196+'(Energiepreise)'!$I$6-'(Energiepreise)'!$I$9)/100*AN$23)</f>
        <v>0</v>
      </c>
      <c r="ALP197" s="669"/>
      <c r="ALQ197" s="669"/>
      <c r="ALR197" s="669"/>
      <c r="ALS197" s="669"/>
    </row>
    <row r="198" s="569" customFormat="true" ht="17.25" hidden="false" customHeight="false" outlineLevel="0" collapsed="false">
      <c r="A198" s="660"/>
      <c r="B198" s="670"/>
      <c r="C198" s="671" t="n">
        <v>21</v>
      </c>
      <c r="D198" s="673"/>
      <c r="E198" s="667"/>
      <c r="F198" s="674" t="n">
        <f aca="true">IF('(Energiepreise)'!$C$17&lt;&gt;"",'(Energiepreise)'!$C$17,OFFSET('(Energiepreise)'!$I$17,0,$C197+'(Energiepreise)'!$I$6-'(Energiepreise)'!$I$9)/100*F$23)</f>
        <v>0</v>
      </c>
      <c r="G198" s="674" t="n">
        <f aca="true">IF('(Energiepreise)'!$C$17&lt;&gt;"",'(Energiepreise)'!$C$17,OFFSET('(Energiepreise)'!$I$17,0,$C197+'(Energiepreise)'!$I$6-'(Energiepreise)'!$I$9)/100*G$23)</f>
        <v>0</v>
      </c>
      <c r="H198" s="674" t="n">
        <f aca="true">IF('(Energiepreise)'!$C$17&lt;&gt;"",'(Energiepreise)'!$C$17,OFFSET('(Energiepreise)'!$I$17,0,$C197+'(Energiepreise)'!$I$6-'(Energiepreise)'!$I$9)/100*H$23)</f>
        <v>0</v>
      </c>
      <c r="I198" s="674" t="n">
        <f aca="true">IF('(Energiepreise)'!$C$17&lt;&gt;"",'(Energiepreise)'!$C$17,OFFSET('(Energiepreise)'!$I$17,0,$C197+'(Energiepreise)'!$I$6-'(Energiepreise)'!$I$9)/100*I$23)</f>
        <v>0</v>
      </c>
      <c r="J198" s="675"/>
      <c r="K198" s="676" t="n">
        <f aca="false">SUM(F198:I198)</f>
        <v>0</v>
      </c>
      <c r="L198" s="675"/>
      <c r="M198" s="675"/>
      <c r="N198" s="674" t="n">
        <f aca="true">IF('(Energiepreise)'!$C$17&lt;&gt;"",'(Energiepreise)'!$C$17,OFFSET('(Energiepreise)'!$I$17,0,$C197+'(Energiepreise)'!$I$6-'(Energiepreise)'!$I$9)/100*N$23)</f>
        <v>0</v>
      </c>
      <c r="O198" s="674" t="n">
        <f aca="true">IF('(Energiepreise)'!$C$17&lt;&gt;"",'(Energiepreise)'!$C$17,OFFSET('(Energiepreise)'!$I$17,0,$C197+'(Energiepreise)'!$I$6-'(Energiepreise)'!$I$9)/100*O$23)</f>
        <v>0</v>
      </c>
      <c r="P198" s="674" t="n">
        <f aca="true">IF('(Energiepreise)'!$C$17&lt;&gt;"",'(Energiepreise)'!$C$17,OFFSET('(Energiepreise)'!$I$17,0,$C197+'(Energiepreise)'!$I$6-'(Energiepreise)'!$I$9)/100*P$23)</f>
        <v>0</v>
      </c>
      <c r="Q198" s="674" t="n">
        <f aca="true">IF('(Energiepreise)'!$C$17&lt;&gt;"",'(Energiepreise)'!$C$17,OFFSET('(Energiepreise)'!$I$17,0,$C197+'(Energiepreise)'!$I$6-'(Energiepreise)'!$I$9)/100*Q$23)</f>
        <v>0</v>
      </c>
      <c r="R198" s="675"/>
      <c r="S198" s="677" t="n">
        <f aca="false">SUM(N198:Q198)</f>
        <v>0</v>
      </c>
      <c r="T198" s="675"/>
      <c r="U198" s="674" t="n">
        <f aca="true">IF('(Energiepreise)'!$C$17&lt;&gt;"",'(Energiepreise)'!$C$17,OFFSET('(Energiepreise)'!$I$17,0,$C197+'(Energiepreise)'!$I$6-'(Energiepreise)'!$I$9)/100*U$23)</f>
        <v>0</v>
      </c>
      <c r="V198" s="674" t="n">
        <f aca="true">IF('(Energiepreise)'!$C$17&lt;&gt;"",'(Energiepreise)'!$C$17,OFFSET('(Energiepreise)'!$I$17,0,$C197+'(Energiepreise)'!$I$6-'(Energiepreise)'!$I$9)/100*V$23)</f>
        <v>0</v>
      </c>
      <c r="W198" s="674" t="n">
        <f aca="true">IF('(Energiepreise)'!$C$17&lt;&gt;"",'(Energiepreise)'!$C$17,OFFSET('(Energiepreise)'!$I$17,0,$C197+'(Energiepreise)'!$I$6-'(Energiepreise)'!$I$9)/100*W$23)</f>
        <v>0</v>
      </c>
      <c r="X198" s="674" t="n">
        <f aca="true">IF('(Energiepreise)'!$C$17&lt;&gt;"",'(Energiepreise)'!$C$17,OFFSET('(Energiepreise)'!$I$17,0,$C197+'(Energiepreise)'!$I$6-'(Energiepreise)'!$I$9)/100*X$23)</f>
        <v>0</v>
      </c>
      <c r="Y198" s="674" t="n">
        <f aca="true">IF('(Energiepreise)'!$C$17&lt;&gt;"",'(Energiepreise)'!$C$17,OFFSET('(Energiepreise)'!$I$17,0,$C197+'(Energiepreise)'!$I$6-'(Energiepreise)'!$I$9)/100*Y$23)</f>
        <v>0</v>
      </c>
      <c r="Z198" s="674" t="n">
        <f aca="true">IF('(Energiepreise)'!$C$17&lt;&gt;"",'(Energiepreise)'!$C$17,OFFSET('(Energiepreise)'!$I$17,0,$C197+'(Energiepreise)'!$I$6-'(Energiepreise)'!$I$9)/100*Z$23)</f>
        <v>0</v>
      </c>
      <c r="AA198" s="674" t="n">
        <f aca="true">IF('(Energiepreise)'!$C$17&lt;&gt;"",'(Energiepreise)'!$C$17,OFFSET('(Energiepreise)'!$I$17,0,$C197+'(Energiepreise)'!$I$6-'(Energiepreise)'!$I$9)/100*AA$23)</f>
        <v>0</v>
      </c>
      <c r="AB198" s="674" t="n">
        <f aca="true">IF('(Energiepreise)'!$C$17&lt;&gt;"",'(Energiepreise)'!$C$17,OFFSET('(Energiepreise)'!$I$17,0,$C197+'(Energiepreise)'!$I$6-'(Energiepreise)'!$I$9)/100*AB$23)</f>
        <v>0</v>
      </c>
      <c r="AC198" s="674" t="n">
        <f aca="true">IF('(Energiepreise)'!$C$17&lt;&gt;"",'(Energiepreise)'!$C$17,OFFSET('(Energiepreise)'!$I$17,0,$C197+'(Energiepreise)'!$I$6-'(Energiepreise)'!$I$9)/100*AC$23)</f>
        <v>0</v>
      </c>
      <c r="AD198" s="674" t="n">
        <f aca="true">IF('(Energiepreise)'!$C$17&lt;&gt;"",'(Energiepreise)'!$C$17,OFFSET('(Energiepreise)'!$I$17,0,$C197+'(Energiepreise)'!$I$6-'(Energiepreise)'!$I$9)/100*AD$23)</f>
        <v>0</v>
      </c>
      <c r="AE198" s="674" t="n">
        <f aca="true">IF('(Energiepreise)'!$C$17&lt;&gt;"",'(Energiepreise)'!$C$17,OFFSET('(Energiepreise)'!$I$17,0,$C197+'(Energiepreise)'!$I$6-'(Energiepreise)'!$I$9)/100*AE$23)</f>
        <v>0</v>
      </c>
      <c r="AF198" s="674" t="n">
        <f aca="true">IF('(Energiepreise)'!$C$17&lt;&gt;"",'(Energiepreise)'!$C$17,OFFSET('(Energiepreise)'!$I$17,0,$C197+'(Energiepreise)'!$I$6-'(Energiepreise)'!$I$9)/100*AF$23)</f>
        <v>0</v>
      </c>
      <c r="AG198" s="674" t="n">
        <f aca="true">IF('(Energiepreise)'!$C$17&lt;&gt;"",'(Energiepreise)'!$C$17,OFFSET('(Energiepreise)'!$I$17,0,$C197+'(Energiepreise)'!$I$6-'(Energiepreise)'!$I$9)/100*AG$23)</f>
        <v>0</v>
      </c>
      <c r="AH198" s="674" t="n">
        <f aca="true">IF('(Energiepreise)'!$C$17&lt;&gt;"",'(Energiepreise)'!$C$17,OFFSET('(Energiepreise)'!$I$17,0,$C197+'(Energiepreise)'!$I$6-'(Energiepreise)'!$I$9)/100*AH$23)</f>
        <v>0</v>
      </c>
      <c r="AI198" s="674" t="n">
        <f aca="true">IF('(Energiepreise)'!$C$17&lt;&gt;"",'(Energiepreise)'!$C$17,OFFSET('(Energiepreise)'!$I$17,0,$C197+'(Energiepreise)'!$I$6-'(Energiepreise)'!$I$9)/100*AI$23)</f>
        <v>0</v>
      </c>
      <c r="AJ198" s="674" t="n">
        <f aca="true">IF('(Energiepreise)'!$C$17&lt;&gt;"",'(Energiepreise)'!$C$17,OFFSET('(Energiepreise)'!$I$17,0,$C197+'(Energiepreise)'!$I$6-'(Energiepreise)'!$I$9)/100*AJ$23)</f>
        <v>0</v>
      </c>
      <c r="AK198" s="674" t="n">
        <f aca="true">IF('(Energiepreise)'!$C$17&lt;&gt;"",'(Energiepreise)'!$C$17,OFFSET('(Energiepreise)'!$I$17,0,$C197+'(Energiepreise)'!$I$6-'(Energiepreise)'!$I$9)/100*AK$23)</f>
        <v>0</v>
      </c>
      <c r="AL198" s="674" t="n">
        <f aca="true">IF('(Energiepreise)'!$C$17&lt;&gt;"",'(Energiepreise)'!$C$17,OFFSET('(Energiepreise)'!$I$17,0,$C197+'(Energiepreise)'!$I$6-'(Energiepreise)'!$I$9)/100*AL$23)</f>
        <v>0</v>
      </c>
      <c r="AM198" s="674" t="n">
        <f aca="true">IF('(Energiepreise)'!$C$17&lt;&gt;"",'(Energiepreise)'!$C$17,OFFSET('(Energiepreise)'!$I$17,0,$C197+'(Energiepreise)'!$I$6-'(Energiepreise)'!$I$9)/100*AM$23)</f>
        <v>0</v>
      </c>
      <c r="AN198" s="674" t="n">
        <f aca="true">IF('(Energiepreise)'!$C$17&lt;&gt;"",'(Energiepreise)'!$C$17,OFFSET('(Energiepreise)'!$I$17,0,$C197+'(Energiepreise)'!$I$6-'(Energiepreise)'!$I$9)/100*AN$23)</f>
        <v>0</v>
      </c>
      <c r="ALP198" s="669"/>
      <c r="ALQ198" s="669"/>
      <c r="ALR198" s="669"/>
      <c r="ALS198" s="669"/>
    </row>
    <row r="199" s="569" customFormat="true" ht="17.25" hidden="false" customHeight="false" outlineLevel="0" collapsed="false">
      <c r="A199" s="660"/>
      <c r="B199" s="670"/>
      <c r="C199" s="671" t="n">
        <v>22</v>
      </c>
      <c r="D199" s="673"/>
      <c r="E199" s="667"/>
      <c r="F199" s="674" t="n">
        <f aca="true">IF('(Energiepreise)'!$C$17&lt;&gt;"",'(Energiepreise)'!$C$17,OFFSET('(Energiepreise)'!$I$17,0,$C198+'(Energiepreise)'!$I$6-'(Energiepreise)'!$I$9)/100*F$23)</f>
        <v>0</v>
      </c>
      <c r="G199" s="674" t="n">
        <f aca="true">IF('(Energiepreise)'!$C$17&lt;&gt;"",'(Energiepreise)'!$C$17,OFFSET('(Energiepreise)'!$I$17,0,$C198+'(Energiepreise)'!$I$6-'(Energiepreise)'!$I$9)/100*G$23)</f>
        <v>0</v>
      </c>
      <c r="H199" s="674" t="n">
        <f aca="true">IF('(Energiepreise)'!$C$17&lt;&gt;"",'(Energiepreise)'!$C$17,OFFSET('(Energiepreise)'!$I$17,0,$C198+'(Energiepreise)'!$I$6-'(Energiepreise)'!$I$9)/100*H$23)</f>
        <v>0</v>
      </c>
      <c r="I199" s="674" t="n">
        <f aca="true">IF('(Energiepreise)'!$C$17&lt;&gt;"",'(Energiepreise)'!$C$17,OFFSET('(Energiepreise)'!$I$17,0,$C198+'(Energiepreise)'!$I$6-'(Energiepreise)'!$I$9)/100*I$23)</f>
        <v>0</v>
      </c>
      <c r="J199" s="675"/>
      <c r="K199" s="676" t="n">
        <f aca="false">SUM(F199:I199)</f>
        <v>0</v>
      </c>
      <c r="L199" s="675"/>
      <c r="M199" s="675"/>
      <c r="N199" s="674" t="n">
        <f aca="true">IF('(Energiepreise)'!$C$17&lt;&gt;"",'(Energiepreise)'!$C$17,OFFSET('(Energiepreise)'!$I$17,0,$C198+'(Energiepreise)'!$I$6-'(Energiepreise)'!$I$9)/100*N$23)</f>
        <v>0</v>
      </c>
      <c r="O199" s="674" t="n">
        <f aca="true">IF('(Energiepreise)'!$C$17&lt;&gt;"",'(Energiepreise)'!$C$17,OFFSET('(Energiepreise)'!$I$17,0,$C198+'(Energiepreise)'!$I$6-'(Energiepreise)'!$I$9)/100*O$23)</f>
        <v>0</v>
      </c>
      <c r="P199" s="674" t="n">
        <f aca="true">IF('(Energiepreise)'!$C$17&lt;&gt;"",'(Energiepreise)'!$C$17,OFFSET('(Energiepreise)'!$I$17,0,$C198+'(Energiepreise)'!$I$6-'(Energiepreise)'!$I$9)/100*P$23)</f>
        <v>0</v>
      </c>
      <c r="Q199" s="674" t="n">
        <f aca="true">IF('(Energiepreise)'!$C$17&lt;&gt;"",'(Energiepreise)'!$C$17,OFFSET('(Energiepreise)'!$I$17,0,$C198+'(Energiepreise)'!$I$6-'(Energiepreise)'!$I$9)/100*Q$23)</f>
        <v>0</v>
      </c>
      <c r="R199" s="675"/>
      <c r="S199" s="677" t="n">
        <f aca="false">SUM(N199:Q199)</f>
        <v>0</v>
      </c>
      <c r="T199" s="675"/>
      <c r="U199" s="674" t="n">
        <f aca="true">IF('(Energiepreise)'!$C$17&lt;&gt;"",'(Energiepreise)'!$C$17,OFFSET('(Energiepreise)'!$I$17,0,$C198+'(Energiepreise)'!$I$6-'(Energiepreise)'!$I$9)/100*U$23)</f>
        <v>0</v>
      </c>
      <c r="V199" s="674" t="n">
        <f aca="true">IF('(Energiepreise)'!$C$17&lt;&gt;"",'(Energiepreise)'!$C$17,OFFSET('(Energiepreise)'!$I$17,0,$C198+'(Energiepreise)'!$I$6-'(Energiepreise)'!$I$9)/100*V$23)</f>
        <v>0</v>
      </c>
      <c r="W199" s="674" t="n">
        <f aca="true">IF('(Energiepreise)'!$C$17&lt;&gt;"",'(Energiepreise)'!$C$17,OFFSET('(Energiepreise)'!$I$17,0,$C198+'(Energiepreise)'!$I$6-'(Energiepreise)'!$I$9)/100*W$23)</f>
        <v>0</v>
      </c>
      <c r="X199" s="674" t="n">
        <f aca="true">IF('(Energiepreise)'!$C$17&lt;&gt;"",'(Energiepreise)'!$C$17,OFFSET('(Energiepreise)'!$I$17,0,$C198+'(Energiepreise)'!$I$6-'(Energiepreise)'!$I$9)/100*X$23)</f>
        <v>0</v>
      </c>
      <c r="Y199" s="674" t="n">
        <f aca="true">IF('(Energiepreise)'!$C$17&lt;&gt;"",'(Energiepreise)'!$C$17,OFFSET('(Energiepreise)'!$I$17,0,$C198+'(Energiepreise)'!$I$6-'(Energiepreise)'!$I$9)/100*Y$23)</f>
        <v>0</v>
      </c>
      <c r="Z199" s="674" t="n">
        <f aca="true">IF('(Energiepreise)'!$C$17&lt;&gt;"",'(Energiepreise)'!$C$17,OFFSET('(Energiepreise)'!$I$17,0,$C198+'(Energiepreise)'!$I$6-'(Energiepreise)'!$I$9)/100*Z$23)</f>
        <v>0</v>
      </c>
      <c r="AA199" s="674" t="n">
        <f aca="true">IF('(Energiepreise)'!$C$17&lt;&gt;"",'(Energiepreise)'!$C$17,OFFSET('(Energiepreise)'!$I$17,0,$C198+'(Energiepreise)'!$I$6-'(Energiepreise)'!$I$9)/100*AA$23)</f>
        <v>0</v>
      </c>
      <c r="AB199" s="674" t="n">
        <f aca="true">IF('(Energiepreise)'!$C$17&lt;&gt;"",'(Energiepreise)'!$C$17,OFFSET('(Energiepreise)'!$I$17,0,$C198+'(Energiepreise)'!$I$6-'(Energiepreise)'!$I$9)/100*AB$23)</f>
        <v>0</v>
      </c>
      <c r="AC199" s="674" t="n">
        <f aca="true">IF('(Energiepreise)'!$C$17&lt;&gt;"",'(Energiepreise)'!$C$17,OFFSET('(Energiepreise)'!$I$17,0,$C198+'(Energiepreise)'!$I$6-'(Energiepreise)'!$I$9)/100*AC$23)</f>
        <v>0</v>
      </c>
      <c r="AD199" s="674" t="n">
        <f aca="true">IF('(Energiepreise)'!$C$17&lt;&gt;"",'(Energiepreise)'!$C$17,OFFSET('(Energiepreise)'!$I$17,0,$C198+'(Energiepreise)'!$I$6-'(Energiepreise)'!$I$9)/100*AD$23)</f>
        <v>0</v>
      </c>
      <c r="AE199" s="674" t="n">
        <f aca="true">IF('(Energiepreise)'!$C$17&lt;&gt;"",'(Energiepreise)'!$C$17,OFFSET('(Energiepreise)'!$I$17,0,$C198+'(Energiepreise)'!$I$6-'(Energiepreise)'!$I$9)/100*AE$23)</f>
        <v>0</v>
      </c>
      <c r="AF199" s="674" t="n">
        <f aca="true">IF('(Energiepreise)'!$C$17&lt;&gt;"",'(Energiepreise)'!$C$17,OFFSET('(Energiepreise)'!$I$17,0,$C198+'(Energiepreise)'!$I$6-'(Energiepreise)'!$I$9)/100*AF$23)</f>
        <v>0</v>
      </c>
      <c r="AG199" s="674" t="n">
        <f aca="true">IF('(Energiepreise)'!$C$17&lt;&gt;"",'(Energiepreise)'!$C$17,OFFSET('(Energiepreise)'!$I$17,0,$C198+'(Energiepreise)'!$I$6-'(Energiepreise)'!$I$9)/100*AG$23)</f>
        <v>0</v>
      </c>
      <c r="AH199" s="674" t="n">
        <f aca="true">IF('(Energiepreise)'!$C$17&lt;&gt;"",'(Energiepreise)'!$C$17,OFFSET('(Energiepreise)'!$I$17,0,$C198+'(Energiepreise)'!$I$6-'(Energiepreise)'!$I$9)/100*AH$23)</f>
        <v>0</v>
      </c>
      <c r="AI199" s="674" t="n">
        <f aca="true">IF('(Energiepreise)'!$C$17&lt;&gt;"",'(Energiepreise)'!$C$17,OFFSET('(Energiepreise)'!$I$17,0,$C198+'(Energiepreise)'!$I$6-'(Energiepreise)'!$I$9)/100*AI$23)</f>
        <v>0</v>
      </c>
      <c r="AJ199" s="674" t="n">
        <f aca="true">IF('(Energiepreise)'!$C$17&lt;&gt;"",'(Energiepreise)'!$C$17,OFFSET('(Energiepreise)'!$I$17,0,$C198+'(Energiepreise)'!$I$6-'(Energiepreise)'!$I$9)/100*AJ$23)</f>
        <v>0</v>
      </c>
      <c r="AK199" s="674" t="n">
        <f aca="true">IF('(Energiepreise)'!$C$17&lt;&gt;"",'(Energiepreise)'!$C$17,OFFSET('(Energiepreise)'!$I$17,0,$C198+'(Energiepreise)'!$I$6-'(Energiepreise)'!$I$9)/100*AK$23)</f>
        <v>0</v>
      </c>
      <c r="AL199" s="674" t="n">
        <f aca="true">IF('(Energiepreise)'!$C$17&lt;&gt;"",'(Energiepreise)'!$C$17,OFFSET('(Energiepreise)'!$I$17,0,$C198+'(Energiepreise)'!$I$6-'(Energiepreise)'!$I$9)/100*AL$23)</f>
        <v>0</v>
      </c>
      <c r="AM199" s="674" t="n">
        <f aca="true">IF('(Energiepreise)'!$C$17&lt;&gt;"",'(Energiepreise)'!$C$17,OFFSET('(Energiepreise)'!$I$17,0,$C198+'(Energiepreise)'!$I$6-'(Energiepreise)'!$I$9)/100*AM$23)</f>
        <v>0</v>
      </c>
      <c r="AN199" s="674" t="n">
        <f aca="true">IF('(Energiepreise)'!$C$17&lt;&gt;"",'(Energiepreise)'!$C$17,OFFSET('(Energiepreise)'!$I$17,0,$C198+'(Energiepreise)'!$I$6-'(Energiepreise)'!$I$9)/100*AN$23)</f>
        <v>0</v>
      </c>
      <c r="ALP199" s="669"/>
      <c r="ALQ199" s="669"/>
      <c r="ALR199" s="669"/>
      <c r="ALS199" s="669"/>
    </row>
    <row r="200" s="569" customFormat="true" ht="17.25" hidden="false" customHeight="false" outlineLevel="0" collapsed="false">
      <c r="A200" s="660"/>
      <c r="B200" s="670"/>
      <c r="C200" s="671" t="n">
        <v>23</v>
      </c>
      <c r="D200" s="673"/>
      <c r="E200" s="667"/>
      <c r="F200" s="674" t="n">
        <f aca="true">IF('(Energiepreise)'!$C$17&lt;&gt;"",'(Energiepreise)'!$C$17,OFFSET('(Energiepreise)'!$I$17,0,$C199+'(Energiepreise)'!$I$6-'(Energiepreise)'!$I$9)/100*F$23)</f>
        <v>0</v>
      </c>
      <c r="G200" s="674" t="n">
        <f aca="true">IF('(Energiepreise)'!$C$17&lt;&gt;"",'(Energiepreise)'!$C$17,OFFSET('(Energiepreise)'!$I$17,0,$C199+'(Energiepreise)'!$I$6-'(Energiepreise)'!$I$9)/100*G$23)</f>
        <v>0</v>
      </c>
      <c r="H200" s="674" t="n">
        <f aca="true">IF('(Energiepreise)'!$C$17&lt;&gt;"",'(Energiepreise)'!$C$17,OFFSET('(Energiepreise)'!$I$17,0,$C199+'(Energiepreise)'!$I$6-'(Energiepreise)'!$I$9)/100*H$23)</f>
        <v>0</v>
      </c>
      <c r="I200" s="674" t="n">
        <f aca="true">IF('(Energiepreise)'!$C$17&lt;&gt;"",'(Energiepreise)'!$C$17,OFFSET('(Energiepreise)'!$I$17,0,$C199+'(Energiepreise)'!$I$6-'(Energiepreise)'!$I$9)/100*I$23)</f>
        <v>0</v>
      </c>
      <c r="J200" s="675"/>
      <c r="K200" s="676" t="n">
        <f aca="false">SUM(F200:I200)</f>
        <v>0</v>
      </c>
      <c r="L200" s="675"/>
      <c r="M200" s="675"/>
      <c r="N200" s="674" t="n">
        <f aca="true">IF('(Energiepreise)'!$C$17&lt;&gt;"",'(Energiepreise)'!$C$17,OFFSET('(Energiepreise)'!$I$17,0,$C199+'(Energiepreise)'!$I$6-'(Energiepreise)'!$I$9)/100*N$23)</f>
        <v>0</v>
      </c>
      <c r="O200" s="674" t="n">
        <f aca="true">IF('(Energiepreise)'!$C$17&lt;&gt;"",'(Energiepreise)'!$C$17,OFFSET('(Energiepreise)'!$I$17,0,$C199+'(Energiepreise)'!$I$6-'(Energiepreise)'!$I$9)/100*O$23)</f>
        <v>0</v>
      </c>
      <c r="P200" s="674" t="n">
        <f aca="true">IF('(Energiepreise)'!$C$17&lt;&gt;"",'(Energiepreise)'!$C$17,OFFSET('(Energiepreise)'!$I$17,0,$C199+'(Energiepreise)'!$I$6-'(Energiepreise)'!$I$9)/100*P$23)</f>
        <v>0</v>
      </c>
      <c r="Q200" s="674" t="n">
        <f aca="true">IF('(Energiepreise)'!$C$17&lt;&gt;"",'(Energiepreise)'!$C$17,OFFSET('(Energiepreise)'!$I$17,0,$C199+'(Energiepreise)'!$I$6-'(Energiepreise)'!$I$9)/100*Q$23)</f>
        <v>0</v>
      </c>
      <c r="R200" s="675"/>
      <c r="S200" s="677" t="n">
        <f aca="false">SUM(N200:Q200)</f>
        <v>0</v>
      </c>
      <c r="T200" s="675"/>
      <c r="U200" s="674" t="n">
        <f aca="true">IF('(Energiepreise)'!$C$17&lt;&gt;"",'(Energiepreise)'!$C$17,OFFSET('(Energiepreise)'!$I$17,0,$C199+'(Energiepreise)'!$I$6-'(Energiepreise)'!$I$9)/100*U$23)</f>
        <v>0</v>
      </c>
      <c r="V200" s="674" t="n">
        <f aca="true">IF('(Energiepreise)'!$C$17&lt;&gt;"",'(Energiepreise)'!$C$17,OFFSET('(Energiepreise)'!$I$17,0,$C199+'(Energiepreise)'!$I$6-'(Energiepreise)'!$I$9)/100*V$23)</f>
        <v>0</v>
      </c>
      <c r="W200" s="674" t="n">
        <f aca="true">IF('(Energiepreise)'!$C$17&lt;&gt;"",'(Energiepreise)'!$C$17,OFFSET('(Energiepreise)'!$I$17,0,$C199+'(Energiepreise)'!$I$6-'(Energiepreise)'!$I$9)/100*W$23)</f>
        <v>0</v>
      </c>
      <c r="X200" s="674" t="n">
        <f aca="true">IF('(Energiepreise)'!$C$17&lt;&gt;"",'(Energiepreise)'!$C$17,OFFSET('(Energiepreise)'!$I$17,0,$C199+'(Energiepreise)'!$I$6-'(Energiepreise)'!$I$9)/100*X$23)</f>
        <v>0</v>
      </c>
      <c r="Y200" s="674" t="n">
        <f aca="true">IF('(Energiepreise)'!$C$17&lt;&gt;"",'(Energiepreise)'!$C$17,OFFSET('(Energiepreise)'!$I$17,0,$C199+'(Energiepreise)'!$I$6-'(Energiepreise)'!$I$9)/100*Y$23)</f>
        <v>0</v>
      </c>
      <c r="Z200" s="674" t="n">
        <f aca="true">IF('(Energiepreise)'!$C$17&lt;&gt;"",'(Energiepreise)'!$C$17,OFFSET('(Energiepreise)'!$I$17,0,$C199+'(Energiepreise)'!$I$6-'(Energiepreise)'!$I$9)/100*Z$23)</f>
        <v>0</v>
      </c>
      <c r="AA200" s="674" t="n">
        <f aca="true">IF('(Energiepreise)'!$C$17&lt;&gt;"",'(Energiepreise)'!$C$17,OFFSET('(Energiepreise)'!$I$17,0,$C199+'(Energiepreise)'!$I$6-'(Energiepreise)'!$I$9)/100*AA$23)</f>
        <v>0</v>
      </c>
      <c r="AB200" s="674" t="n">
        <f aca="true">IF('(Energiepreise)'!$C$17&lt;&gt;"",'(Energiepreise)'!$C$17,OFFSET('(Energiepreise)'!$I$17,0,$C199+'(Energiepreise)'!$I$6-'(Energiepreise)'!$I$9)/100*AB$23)</f>
        <v>0</v>
      </c>
      <c r="AC200" s="674" t="n">
        <f aca="true">IF('(Energiepreise)'!$C$17&lt;&gt;"",'(Energiepreise)'!$C$17,OFFSET('(Energiepreise)'!$I$17,0,$C199+'(Energiepreise)'!$I$6-'(Energiepreise)'!$I$9)/100*AC$23)</f>
        <v>0</v>
      </c>
      <c r="AD200" s="674" t="n">
        <f aca="true">IF('(Energiepreise)'!$C$17&lt;&gt;"",'(Energiepreise)'!$C$17,OFFSET('(Energiepreise)'!$I$17,0,$C199+'(Energiepreise)'!$I$6-'(Energiepreise)'!$I$9)/100*AD$23)</f>
        <v>0</v>
      </c>
      <c r="AE200" s="674" t="n">
        <f aca="true">IF('(Energiepreise)'!$C$17&lt;&gt;"",'(Energiepreise)'!$C$17,OFFSET('(Energiepreise)'!$I$17,0,$C199+'(Energiepreise)'!$I$6-'(Energiepreise)'!$I$9)/100*AE$23)</f>
        <v>0</v>
      </c>
      <c r="AF200" s="674" t="n">
        <f aca="true">IF('(Energiepreise)'!$C$17&lt;&gt;"",'(Energiepreise)'!$C$17,OFFSET('(Energiepreise)'!$I$17,0,$C199+'(Energiepreise)'!$I$6-'(Energiepreise)'!$I$9)/100*AF$23)</f>
        <v>0</v>
      </c>
      <c r="AG200" s="674" t="n">
        <f aca="true">IF('(Energiepreise)'!$C$17&lt;&gt;"",'(Energiepreise)'!$C$17,OFFSET('(Energiepreise)'!$I$17,0,$C199+'(Energiepreise)'!$I$6-'(Energiepreise)'!$I$9)/100*AG$23)</f>
        <v>0</v>
      </c>
      <c r="AH200" s="674" t="n">
        <f aca="true">IF('(Energiepreise)'!$C$17&lt;&gt;"",'(Energiepreise)'!$C$17,OFFSET('(Energiepreise)'!$I$17,0,$C199+'(Energiepreise)'!$I$6-'(Energiepreise)'!$I$9)/100*AH$23)</f>
        <v>0</v>
      </c>
      <c r="AI200" s="674" t="n">
        <f aca="true">IF('(Energiepreise)'!$C$17&lt;&gt;"",'(Energiepreise)'!$C$17,OFFSET('(Energiepreise)'!$I$17,0,$C199+'(Energiepreise)'!$I$6-'(Energiepreise)'!$I$9)/100*AI$23)</f>
        <v>0</v>
      </c>
      <c r="AJ200" s="674" t="n">
        <f aca="true">IF('(Energiepreise)'!$C$17&lt;&gt;"",'(Energiepreise)'!$C$17,OFFSET('(Energiepreise)'!$I$17,0,$C199+'(Energiepreise)'!$I$6-'(Energiepreise)'!$I$9)/100*AJ$23)</f>
        <v>0</v>
      </c>
      <c r="AK200" s="674" t="n">
        <f aca="true">IF('(Energiepreise)'!$C$17&lt;&gt;"",'(Energiepreise)'!$C$17,OFFSET('(Energiepreise)'!$I$17,0,$C199+'(Energiepreise)'!$I$6-'(Energiepreise)'!$I$9)/100*AK$23)</f>
        <v>0</v>
      </c>
      <c r="AL200" s="674" t="n">
        <f aca="true">IF('(Energiepreise)'!$C$17&lt;&gt;"",'(Energiepreise)'!$C$17,OFFSET('(Energiepreise)'!$I$17,0,$C199+'(Energiepreise)'!$I$6-'(Energiepreise)'!$I$9)/100*AL$23)</f>
        <v>0</v>
      </c>
      <c r="AM200" s="674" t="n">
        <f aca="true">IF('(Energiepreise)'!$C$17&lt;&gt;"",'(Energiepreise)'!$C$17,OFFSET('(Energiepreise)'!$I$17,0,$C199+'(Energiepreise)'!$I$6-'(Energiepreise)'!$I$9)/100*AM$23)</f>
        <v>0</v>
      </c>
      <c r="AN200" s="674" t="n">
        <f aca="true">IF('(Energiepreise)'!$C$17&lt;&gt;"",'(Energiepreise)'!$C$17,OFFSET('(Energiepreise)'!$I$17,0,$C199+'(Energiepreise)'!$I$6-'(Energiepreise)'!$I$9)/100*AN$23)</f>
        <v>0</v>
      </c>
      <c r="ALP200" s="669"/>
      <c r="ALQ200" s="669"/>
      <c r="ALR200" s="669"/>
      <c r="ALS200" s="669"/>
    </row>
    <row r="201" s="569" customFormat="true" ht="17.25" hidden="false" customHeight="false" outlineLevel="0" collapsed="false">
      <c r="A201" s="660"/>
      <c r="B201" s="670"/>
      <c r="C201" s="671" t="n">
        <v>24</v>
      </c>
      <c r="D201" s="673"/>
      <c r="E201" s="667"/>
      <c r="F201" s="674" t="n">
        <f aca="true">IF('(Energiepreise)'!$C$17&lt;&gt;"",'(Energiepreise)'!$C$17,OFFSET('(Energiepreise)'!$I$17,0,$C200+'(Energiepreise)'!$I$6-'(Energiepreise)'!$I$9)/100*F$23)</f>
        <v>0</v>
      </c>
      <c r="G201" s="674" t="n">
        <f aca="true">IF('(Energiepreise)'!$C$17&lt;&gt;"",'(Energiepreise)'!$C$17,OFFSET('(Energiepreise)'!$I$17,0,$C200+'(Energiepreise)'!$I$6-'(Energiepreise)'!$I$9)/100*G$23)</f>
        <v>0</v>
      </c>
      <c r="H201" s="674" t="n">
        <f aca="true">IF('(Energiepreise)'!$C$17&lt;&gt;"",'(Energiepreise)'!$C$17,OFFSET('(Energiepreise)'!$I$17,0,$C200+'(Energiepreise)'!$I$6-'(Energiepreise)'!$I$9)/100*H$23)</f>
        <v>0</v>
      </c>
      <c r="I201" s="674" t="n">
        <f aca="true">IF('(Energiepreise)'!$C$17&lt;&gt;"",'(Energiepreise)'!$C$17,OFFSET('(Energiepreise)'!$I$17,0,$C200+'(Energiepreise)'!$I$6-'(Energiepreise)'!$I$9)/100*I$23)</f>
        <v>0</v>
      </c>
      <c r="J201" s="675"/>
      <c r="K201" s="676" t="n">
        <f aca="false">SUM(F201:I201)</f>
        <v>0</v>
      </c>
      <c r="L201" s="675"/>
      <c r="M201" s="675"/>
      <c r="N201" s="674" t="n">
        <f aca="true">IF('(Energiepreise)'!$C$17&lt;&gt;"",'(Energiepreise)'!$C$17,OFFSET('(Energiepreise)'!$I$17,0,$C200+'(Energiepreise)'!$I$6-'(Energiepreise)'!$I$9)/100*N$23)</f>
        <v>0</v>
      </c>
      <c r="O201" s="674" t="n">
        <f aca="true">IF('(Energiepreise)'!$C$17&lt;&gt;"",'(Energiepreise)'!$C$17,OFFSET('(Energiepreise)'!$I$17,0,$C200+'(Energiepreise)'!$I$6-'(Energiepreise)'!$I$9)/100*O$23)</f>
        <v>0</v>
      </c>
      <c r="P201" s="674" t="n">
        <f aca="true">IF('(Energiepreise)'!$C$17&lt;&gt;"",'(Energiepreise)'!$C$17,OFFSET('(Energiepreise)'!$I$17,0,$C200+'(Energiepreise)'!$I$6-'(Energiepreise)'!$I$9)/100*P$23)</f>
        <v>0</v>
      </c>
      <c r="Q201" s="674" t="n">
        <f aca="true">IF('(Energiepreise)'!$C$17&lt;&gt;"",'(Energiepreise)'!$C$17,OFFSET('(Energiepreise)'!$I$17,0,$C200+'(Energiepreise)'!$I$6-'(Energiepreise)'!$I$9)/100*Q$23)</f>
        <v>0</v>
      </c>
      <c r="R201" s="675"/>
      <c r="S201" s="677" t="n">
        <f aca="false">SUM(N201:Q201)</f>
        <v>0</v>
      </c>
      <c r="T201" s="675"/>
      <c r="U201" s="674" t="n">
        <f aca="true">IF('(Energiepreise)'!$C$17&lt;&gt;"",'(Energiepreise)'!$C$17,OFFSET('(Energiepreise)'!$I$17,0,$C200+'(Energiepreise)'!$I$6-'(Energiepreise)'!$I$9)/100*U$23)</f>
        <v>0</v>
      </c>
      <c r="V201" s="674" t="n">
        <f aca="true">IF('(Energiepreise)'!$C$17&lt;&gt;"",'(Energiepreise)'!$C$17,OFFSET('(Energiepreise)'!$I$17,0,$C200+'(Energiepreise)'!$I$6-'(Energiepreise)'!$I$9)/100*V$23)</f>
        <v>0</v>
      </c>
      <c r="W201" s="674" t="n">
        <f aca="true">IF('(Energiepreise)'!$C$17&lt;&gt;"",'(Energiepreise)'!$C$17,OFFSET('(Energiepreise)'!$I$17,0,$C200+'(Energiepreise)'!$I$6-'(Energiepreise)'!$I$9)/100*W$23)</f>
        <v>0</v>
      </c>
      <c r="X201" s="674" t="n">
        <f aca="true">IF('(Energiepreise)'!$C$17&lt;&gt;"",'(Energiepreise)'!$C$17,OFFSET('(Energiepreise)'!$I$17,0,$C200+'(Energiepreise)'!$I$6-'(Energiepreise)'!$I$9)/100*X$23)</f>
        <v>0</v>
      </c>
      <c r="Y201" s="674" t="n">
        <f aca="true">IF('(Energiepreise)'!$C$17&lt;&gt;"",'(Energiepreise)'!$C$17,OFFSET('(Energiepreise)'!$I$17,0,$C200+'(Energiepreise)'!$I$6-'(Energiepreise)'!$I$9)/100*Y$23)</f>
        <v>0</v>
      </c>
      <c r="Z201" s="674" t="n">
        <f aca="true">IF('(Energiepreise)'!$C$17&lt;&gt;"",'(Energiepreise)'!$C$17,OFFSET('(Energiepreise)'!$I$17,0,$C200+'(Energiepreise)'!$I$6-'(Energiepreise)'!$I$9)/100*Z$23)</f>
        <v>0</v>
      </c>
      <c r="AA201" s="674" t="n">
        <f aca="true">IF('(Energiepreise)'!$C$17&lt;&gt;"",'(Energiepreise)'!$C$17,OFFSET('(Energiepreise)'!$I$17,0,$C200+'(Energiepreise)'!$I$6-'(Energiepreise)'!$I$9)/100*AA$23)</f>
        <v>0</v>
      </c>
      <c r="AB201" s="674" t="n">
        <f aca="true">IF('(Energiepreise)'!$C$17&lt;&gt;"",'(Energiepreise)'!$C$17,OFFSET('(Energiepreise)'!$I$17,0,$C200+'(Energiepreise)'!$I$6-'(Energiepreise)'!$I$9)/100*AB$23)</f>
        <v>0</v>
      </c>
      <c r="AC201" s="674" t="n">
        <f aca="true">IF('(Energiepreise)'!$C$17&lt;&gt;"",'(Energiepreise)'!$C$17,OFFSET('(Energiepreise)'!$I$17,0,$C200+'(Energiepreise)'!$I$6-'(Energiepreise)'!$I$9)/100*AC$23)</f>
        <v>0</v>
      </c>
      <c r="AD201" s="674" t="n">
        <f aca="true">IF('(Energiepreise)'!$C$17&lt;&gt;"",'(Energiepreise)'!$C$17,OFFSET('(Energiepreise)'!$I$17,0,$C200+'(Energiepreise)'!$I$6-'(Energiepreise)'!$I$9)/100*AD$23)</f>
        <v>0</v>
      </c>
      <c r="AE201" s="674" t="n">
        <f aca="true">IF('(Energiepreise)'!$C$17&lt;&gt;"",'(Energiepreise)'!$C$17,OFFSET('(Energiepreise)'!$I$17,0,$C200+'(Energiepreise)'!$I$6-'(Energiepreise)'!$I$9)/100*AE$23)</f>
        <v>0</v>
      </c>
      <c r="AF201" s="674" t="n">
        <f aca="true">IF('(Energiepreise)'!$C$17&lt;&gt;"",'(Energiepreise)'!$C$17,OFFSET('(Energiepreise)'!$I$17,0,$C200+'(Energiepreise)'!$I$6-'(Energiepreise)'!$I$9)/100*AF$23)</f>
        <v>0</v>
      </c>
      <c r="AG201" s="674" t="n">
        <f aca="true">IF('(Energiepreise)'!$C$17&lt;&gt;"",'(Energiepreise)'!$C$17,OFFSET('(Energiepreise)'!$I$17,0,$C200+'(Energiepreise)'!$I$6-'(Energiepreise)'!$I$9)/100*AG$23)</f>
        <v>0</v>
      </c>
      <c r="AH201" s="674" t="n">
        <f aca="true">IF('(Energiepreise)'!$C$17&lt;&gt;"",'(Energiepreise)'!$C$17,OFFSET('(Energiepreise)'!$I$17,0,$C200+'(Energiepreise)'!$I$6-'(Energiepreise)'!$I$9)/100*AH$23)</f>
        <v>0</v>
      </c>
      <c r="AI201" s="674" t="n">
        <f aca="true">IF('(Energiepreise)'!$C$17&lt;&gt;"",'(Energiepreise)'!$C$17,OFFSET('(Energiepreise)'!$I$17,0,$C200+'(Energiepreise)'!$I$6-'(Energiepreise)'!$I$9)/100*AI$23)</f>
        <v>0</v>
      </c>
      <c r="AJ201" s="674" t="n">
        <f aca="true">IF('(Energiepreise)'!$C$17&lt;&gt;"",'(Energiepreise)'!$C$17,OFFSET('(Energiepreise)'!$I$17,0,$C200+'(Energiepreise)'!$I$6-'(Energiepreise)'!$I$9)/100*AJ$23)</f>
        <v>0</v>
      </c>
      <c r="AK201" s="674" t="n">
        <f aca="true">IF('(Energiepreise)'!$C$17&lt;&gt;"",'(Energiepreise)'!$C$17,OFFSET('(Energiepreise)'!$I$17,0,$C200+'(Energiepreise)'!$I$6-'(Energiepreise)'!$I$9)/100*AK$23)</f>
        <v>0</v>
      </c>
      <c r="AL201" s="674" t="n">
        <f aca="true">IF('(Energiepreise)'!$C$17&lt;&gt;"",'(Energiepreise)'!$C$17,OFFSET('(Energiepreise)'!$I$17,0,$C200+'(Energiepreise)'!$I$6-'(Energiepreise)'!$I$9)/100*AL$23)</f>
        <v>0</v>
      </c>
      <c r="AM201" s="674" t="n">
        <f aca="true">IF('(Energiepreise)'!$C$17&lt;&gt;"",'(Energiepreise)'!$C$17,OFFSET('(Energiepreise)'!$I$17,0,$C200+'(Energiepreise)'!$I$6-'(Energiepreise)'!$I$9)/100*AM$23)</f>
        <v>0</v>
      </c>
      <c r="AN201" s="674" t="n">
        <f aca="true">IF('(Energiepreise)'!$C$17&lt;&gt;"",'(Energiepreise)'!$C$17,OFFSET('(Energiepreise)'!$I$17,0,$C200+'(Energiepreise)'!$I$6-'(Energiepreise)'!$I$9)/100*AN$23)</f>
        <v>0</v>
      </c>
      <c r="ALP201" s="669"/>
      <c r="ALQ201" s="669"/>
      <c r="ALR201" s="669"/>
      <c r="ALS201" s="669"/>
    </row>
    <row r="202" s="569" customFormat="true" ht="17.25" hidden="false" customHeight="false" outlineLevel="0" collapsed="false">
      <c r="A202" s="660"/>
      <c r="B202" s="670"/>
      <c r="C202" s="671" t="n">
        <v>25</v>
      </c>
      <c r="D202" s="673"/>
      <c r="E202" s="667"/>
      <c r="F202" s="674" t="n">
        <f aca="true">IF('(Energiepreise)'!$C$17&lt;&gt;"",'(Energiepreise)'!$C$17,OFFSET('(Energiepreise)'!$I$17,0,$C201+'(Energiepreise)'!$I$6-'(Energiepreise)'!$I$9)/100*F$23)</f>
        <v>0</v>
      </c>
      <c r="G202" s="674" t="n">
        <f aca="true">IF('(Energiepreise)'!$C$17&lt;&gt;"",'(Energiepreise)'!$C$17,OFFSET('(Energiepreise)'!$I$17,0,$C201+'(Energiepreise)'!$I$6-'(Energiepreise)'!$I$9)/100*G$23)</f>
        <v>0</v>
      </c>
      <c r="H202" s="674" t="n">
        <f aca="true">IF('(Energiepreise)'!$C$17&lt;&gt;"",'(Energiepreise)'!$C$17,OFFSET('(Energiepreise)'!$I$17,0,$C201+'(Energiepreise)'!$I$6-'(Energiepreise)'!$I$9)/100*H$23)</f>
        <v>0</v>
      </c>
      <c r="I202" s="674" t="n">
        <f aca="true">IF('(Energiepreise)'!$C$17&lt;&gt;"",'(Energiepreise)'!$C$17,OFFSET('(Energiepreise)'!$I$17,0,$C201+'(Energiepreise)'!$I$6-'(Energiepreise)'!$I$9)/100*I$23)</f>
        <v>0</v>
      </c>
      <c r="J202" s="675"/>
      <c r="K202" s="676" t="n">
        <f aca="false">SUM(F202:I202)</f>
        <v>0</v>
      </c>
      <c r="L202" s="675"/>
      <c r="M202" s="675"/>
      <c r="N202" s="674" t="n">
        <f aca="true">IF('(Energiepreise)'!$C$17&lt;&gt;"",'(Energiepreise)'!$C$17,OFFSET('(Energiepreise)'!$I$17,0,$C201+'(Energiepreise)'!$I$6-'(Energiepreise)'!$I$9)/100*N$23)</f>
        <v>0</v>
      </c>
      <c r="O202" s="674" t="n">
        <f aca="true">IF('(Energiepreise)'!$C$17&lt;&gt;"",'(Energiepreise)'!$C$17,OFFSET('(Energiepreise)'!$I$17,0,$C201+'(Energiepreise)'!$I$6-'(Energiepreise)'!$I$9)/100*O$23)</f>
        <v>0</v>
      </c>
      <c r="P202" s="674" t="n">
        <f aca="true">IF('(Energiepreise)'!$C$17&lt;&gt;"",'(Energiepreise)'!$C$17,OFFSET('(Energiepreise)'!$I$17,0,$C201+'(Energiepreise)'!$I$6-'(Energiepreise)'!$I$9)/100*P$23)</f>
        <v>0</v>
      </c>
      <c r="Q202" s="674" t="n">
        <f aca="true">IF('(Energiepreise)'!$C$17&lt;&gt;"",'(Energiepreise)'!$C$17,OFFSET('(Energiepreise)'!$I$17,0,$C201+'(Energiepreise)'!$I$6-'(Energiepreise)'!$I$9)/100*Q$23)</f>
        <v>0</v>
      </c>
      <c r="R202" s="675"/>
      <c r="S202" s="677" t="n">
        <f aca="false">SUM(N202:Q202)</f>
        <v>0</v>
      </c>
      <c r="T202" s="675"/>
      <c r="U202" s="674" t="n">
        <f aca="true">IF('(Energiepreise)'!$C$17&lt;&gt;"",'(Energiepreise)'!$C$17,OFFSET('(Energiepreise)'!$I$17,0,$C201+'(Energiepreise)'!$I$6-'(Energiepreise)'!$I$9)/100*U$23)</f>
        <v>0</v>
      </c>
      <c r="V202" s="674" t="n">
        <f aca="true">IF('(Energiepreise)'!$C$17&lt;&gt;"",'(Energiepreise)'!$C$17,OFFSET('(Energiepreise)'!$I$17,0,$C201+'(Energiepreise)'!$I$6-'(Energiepreise)'!$I$9)/100*V$23)</f>
        <v>0</v>
      </c>
      <c r="W202" s="674" t="n">
        <f aca="true">IF('(Energiepreise)'!$C$17&lt;&gt;"",'(Energiepreise)'!$C$17,OFFSET('(Energiepreise)'!$I$17,0,$C201+'(Energiepreise)'!$I$6-'(Energiepreise)'!$I$9)/100*W$23)</f>
        <v>0</v>
      </c>
      <c r="X202" s="674" t="n">
        <f aca="true">IF('(Energiepreise)'!$C$17&lt;&gt;"",'(Energiepreise)'!$C$17,OFFSET('(Energiepreise)'!$I$17,0,$C201+'(Energiepreise)'!$I$6-'(Energiepreise)'!$I$9)/100*X$23)</f>
        <v>0</v>
      </c>
      <c r="Y202" s="674" t="n">
        <f aca="true">IF('(Energiepreise)'!$C$17&lt;&gt;"",'(Energiepreise)'!$C$17,OFFSET('(Energiepreise)'!$I$17,0,$C201+'(Energiepreise)'!$I$6-'(Energiepreise)'!$I$9)/100*Y$23)</f>
        <v>0</v>
      </c>
      <c r="Z202" s="674" t="n">
        <f aca="true">IF('(Energiepreise)'!$C$17&lt;&gt;"",'(Energiepreise)'!$C$17,OFFSET('(Energiepreise)'!$I$17,0,$C201+'(Energiepreise)'!$I$6-'(Energiepreise)'!$I$9)/100*Z$23)</f>
        <v>0</v>
      </c>
      <c r="AA202" s="674" t="n">
        <f aca="true">IF('(Energiepreise)'!$C$17&lt;&gt;"",'(Energiepreise)'!$C$17,OFFSET('(Energiepreise)'!$I$17,0,$C201+'(Energiepreise)'!$I$6-'(Energiepreise)'!$I$9)/100*AA$23)</f>
        <v>0</v>
      </c>
      <c r="AB202" s="674" t="n">
        <f aca="true">IF('(Energiepreise)'!$C$17&lt;&gt;"",'(Energiepreise)'!$C$17,OFFSET('(Energiepreise)'!$I$17,0,$C201+'(Energiepreise)'!$I$6-'(Energiepreise)'!$I$9)/100*AB$23)</f>
        <v>0</v>
      </c>
      <c r="AC202" s="674" t="n">
        <f aca="true">IF('(Energiepreise)'!$C$17&lt;&gt;"",'(Energiepreise)'!$C$17,OFFSET('(Energiepreise)'!$I$17,0,$C201+'(Energiepreise)'!$I$6-'(Energiepreise)'!$I$9)/100*AC$23)</f>
        <v>0</v>
      </c>
      <c r="AD202" s="674" t="n">
        <f aca="true">IF('(Energiepreise)'!$C$17&lt;&gt;"",'(Energiepreise)'!$C$17,OFFSET('(Energiepreise)'!$I$17,0,$C201+'(Energiepreise)'!$I$6-'(Energiepreise)'!$I$9)/100*AD$23)</f>
        <v>0</v>
      </c>
      <c r="AE202" s="674" t="n">
        <f aca="true">IF('(Energiepreise)'!$C$17&lt;&gt;"",'(Energiepreise)'!$C$17,OFFSET('(Energiepreise)'!$I$17,0,$C201+'(Energiepreise)'!$I$6-'(Energiepreise)'!$I$9)/100*AE$23)</f>
        <v>0</v>
      </c>
      <c r="AF202" s="674" t="n">
        <f aca="true">IF('(Energiepreise)'!$C$17&lt;&gt;"",'(Energiepreise)'!$C$17,OFFSET('(Energiepreise)'!$I$17,0,$C201+'(Energiepreise)'!$I$6-'(Energiepreise)'!$I$9)/100*AF$23)</f>
        <v>0</v>
      </c>
      <c r="AG202" s="674" t="n">
        <f aca="true">IF('(Energiepreise)'!$C$17&lt;&gt;"",'(Energiepreise)'!$C$17,OFFSET('(Energiepreise)'!$I$17,0,$C201+'(Energiepreise)'!$I$6-'(Energiepreise)'!$I$9)/100*AG$23)</f>
        <v>0</v>
      </c>
      <c r="AH202" s="674" t="n">
        <f aca="true">IF('(Energiepreise)'!$C$17&lt;&gt;"",'(Energiepreise)'!$C$17,OFFSET('(Energiepreise)'!$I$17,0,$C201+'(Energiepreise)'!$I$6-'(Energiepreise)'!$I$9)/100*AH$23)</f>
        <v>0</v>
      </c>
      <c r="AI202" s="674" t="n">
        <f aca="true">IF('(Energiepreise)'!$C$17&lt;&gt;"",'(Energiepreise)'!$C$17,OFFSET('(Energiepreise)'!$I$17,0,$C201+'(Energiepreise)'!$I$6-'(Energiepreise)'!$I$9)/100*AI$23)</f>
        <v>0</v>
      </c>
      <c r="AJ202" s="674" t="n">
        <f aca="true">IF('(Energiepreise)'!$C$17&lt;&gt;"",'(Energiepreise)'!$C$17,OFFSET('(Energiepreise)'!$I$17,0,$C201+'(Energiepreise)'!$I$6-'(Energiepreise)'!$I$9)/100*AJ$23)</f>
        <v>0</v>
      </c>
      <c r="AK202" s="674" t="n">
        <f aca="true">IF('(Energiepreise)'!$C$17&lt;&gt;"",'(Energiepreise)'!$C$17,OFFSET('(Energiepreise)'!$I$17,0,$C201+'(Energiepreise)'!$I$6-'(Energiepreise)'!$I$9)/100*AK$23)</f>
        <v>0</v>
      </c>
      <c r="AL202" s="674" t="n">
        <f aca="true">IF('(Energiepreise)'!$C$17&lt;&gt;"",'(Energiepreise)'!$C$17,OFFSET('(Energiepreise)'!$I$17,0,$C201+'(Energiepreise)'!$I$6-'(Energiepreise)'!$I$9)/100*AL$23)</f>
        <v>0</v>
      </c>
      <c r="AM202" s="674" t="n">
        <f aca="true">IF('(Energiepreise)'!$C$17&lt;&gt;"",'(Energiepreise)'!$C$17,OFFSET('(Energiepreise)'!$I$17,0,$C201+'(Energiepreise)'!$I$6-'(Energiepreise)'!$I$9)/100*AM$23)</f>
        <v>0</v>
      </c>
      <c r="AN202" s="674" t="n">
        <f aca="true">IF('(Energiepreise)'!$C$17&lt;&gt;"",'(Energiepreise)'!$C$17,OFFSET('(Energiepreise)'!$I$17,0,$C201+'(Energiepreise)'!$I$6-'(Energiepreise)'!$I$9)/100*AN$23)</f>
        <v>0</v>
      </c>
      <c r="ALP202" s="669"/>
      <c r="ALQ202" s="669"/>
      <c r="ALR202" s="669"/>
      <c r="ALS202" s="669"/>
    </row>
    <row r="203" s="569" customFormat="true" ht="17.25" hidden="false" customHeight="false" outlineLevel="0" collapsed="false">
      <c r="A203" s="660"/>
      <c r="B203" s="670"/>
      <c r="C203" s="671" t="n">
        <v>26</v>
      </c>
      <c r="D203" s="673"/>
      <c r="E203" s="667"/>
      <c r="F203" s="674" t="n">
        <f aca="true">IF('(Energiepreise)'!$C$17&lt;&gt;"",'(Energiepreise)'!$C$17,OFFSET('(Energiepreise)'!$I$17,0,$C202+'(Energiepreise)'!$I$6-'(Energiepreise)'!$I$9)/100*F$23)</f>
        <v>0</v>
      </c>
      <c r="G203" s="674" t="n">
        <f aca="true">IF('(Energiepreise)'!$C$17&lt;&gt;"",'(Energiepreise)'!$C$17,OFFSET('(Energiepreise)'!$I$17,0,$C202+'(Energiepreise)'!$I$6-'(Energiepreise)'!$I$9)/100*G$23)</f>
        <v>0</v>
      </c>
      <c r="H203" s="674" t="n">
        <f aca="true">IF('(Energiepreise)'!$C$17&lt;&gt;"",'(Energiepreise)'!$C$17,OFFSET('(Energiepreise)'!$I$17,0,$C202+'(Energiepreise)'!$I$6-'(Energiepreise)'!$I$9)/100*H$23)</f>
        <v>0</v>
      </c>
      <c r="I203" s="674" t="n">
        <f aca="true">IF('(Energiepreise)'!$C$17&lt;&gt;"",'(Energiepreise)'!$C$17,OFFSET('(Energiepreise)'!$I$17,0,$C202+'(Energiepreise)'!$I$6-'(Energiepreise)'!$I$9)/100*I$23)</f>
        <v>0</v>
      </c>
      <c r="J203" s="675"/>
      <c r="K203" s="676" t="n">
        <f aca="false">SUM(F203:I203)</f>
        <v>0</v>
      </c>
      <c r="L203" s="675"/>
      <c r="M203" s="675"/>
      <c r="N203" s="674" t="n">
        <f aca="true">IF('(Energiepreise)'!$C$17&lt;&gt;"",'(Energiepreise)'!$C$17,OFFSET('(Energiepreise)'!$I$17,0,$C202+'(Energiepreise)'!$I$6-'(Energiepreise)'!$I$9)/100*N$23)</f>
        <v>0</v>
      </c>
      <c r="O203" s="674" t="n">
        <f aca="true">IF('(Energiepreise)'!$C$17&lt;&gt;"",'(Energiepreise)'!$C$17,OFFSET('(Energiepreise)'!$I$17,0,$C202+'(Energiepreise)'!$I$6-'(Energiepreise)'!$I$9)/100*O$23)</f>
        <v>0</v>
      </c>
      <c r="P203" s="674" t="n">
        <f aca="true">IF('(Energiepreise)'!$C$17&lt;&gt;"",'(Energiepreise)'!$C$17,OFFSET('(Energiepreise)'!$I$17,0,$C202+'(Energiepreise)'!$I$6-'(Energiepreise)'!$I$9)/100*P$23)</f>
        <v>0</v>
      </c>
      <c r="Q203" s="674" t="n">
        <f aca="true">IF('(Energiepreise)'!$C$17&lt;&gt;"",'(Energiepreise)'!$C$17,OFFSET('(Energiepreise)'!$I$17,0,$C202+'(Energiepreise)'!$I$6-'(Energiepreise)'!$I$9)/100*Q$23)</f>
        <v>0</v>
      </c>
      <c r="R203" s="675"/>
      <c r="S203" s="677" t="n">
        <f aca="false">SUM(N203:Q203)</f>
        <v>0</v>
      </c>
      <c r="T203" s="675"/>
      <c r="U203" s="674" t="n">
        <f aca="true">IF('(Energiepreise)'!$C$17&lt;&gt;"",'(Energiepreise)'!$C$17,OFFSET('(Energiepreise)'!$I$17,0,$C202+'(Energiepreise)'!$I$6-'(Energiepreise)'!$I$9)/100*U$23)</f>
        <v>0</v>
      </c>
      <c r="V203" s="674" t="n">
        <f aca="true">IF('(Energiepreise)'!$C$17&lt;&gt;"",'(Energiepreise)'!$C$17,OFFSET('(Energiepreise)'!$I$17,0,$C202+'(Energiepreise)'!$I$6-'(Energiepreise)'!$I$9)/100*V$23)</f>
        <v>0</v>
      </c>
      <c r="W203" s="674" t="n">
        <f aca="true">IF('(Energiepreise)'!$C$17&lt;&gt;"",'(Energiepreise)'!$C$17,OFFSET('(Energiepreise)'!$I$17,0,$C202+'(Energiepreise)'!$I$6-'(Energiepreise)'!$I$9)/100*W$23)</f>
        <v>0</v>
      </c>
      <c r="X203" s="674" t="n">
        <f aca="true">IF('(Energiepreise)'!$C$17&lt;&gt;"",'(Energiepreise)'!$C$17,OFFSET('(Energiepreise)'!$I$17,0,$C202+'(Energiepreise)'!$I$6-'(Energiepreise)'!$I$9)/100*X$23)</f>
        <v>0</v>
      </c>
      <c r="Y203" s="674" t="n">
        <f aca="true">IF('(Energiepreise)'!$C$17&lt;&gt;"",'(Energiepreise)'!$C$17,OFFSET('(Energiepreise)'!$I$17,0,$C202+'(Energiepreise)'!$I$6-'(Energiepreise)'!$I$9)/100*Y$23)</f>
        <v>0</v>
      </c>
      <c r="Z203" s="674" t="n">
        <f aca="true">IF('(Energiepreise)'!$C$17&lt;&gt;"",'(Energiepreise)'!$C$17,OFFSET('(Energiepreise)'!$I$17,0,$C202+'(Energiepreise)'!$I$6-'(Energiepreise)'!$I$9)/100*Z$23)</f>
        <v>0</v>
      </c>
      <c r="AA203" s="674" t="n">
        <f aca="true">IF('(Energiepreise)'!$C$17&lt;&gt;"",'(Energiepreise)'!$C$17,OFFSET('(Energiepreise)'!$I$17,0,$C202+'(Energiepreise)'!$I$6-'(Energiepreise)'!$I$9)/100*AA$23)</f>
        <v>0</v>
      </c>
      <c r="AB203" s="674" t="n">
        <f aca="true">IF('(Energiepreise)'!$C$17&lt;&gt;"",'(Energiepreise)'!$C$17,OFFSET('(Energiepreise)'!$I$17,0,$C202+'(Energiepreise)'!$I$6-'(Energiepreise)'!$I$9)/100*AB$23)</f>
        <v>0</v>
      </c>
      <c r="AC203" s="674" t="n">
        <f aca="true">IF('(Energiepreise)'!$C$17&lt;&gt;"",'(Energiepreise)'!$C$17,OFFSET('(Energiepreise)'!$I$17,0,$C202+'(Energiepreise)'!$I$6-'(Energiepreise)'!$I$9)/100*AC$23)</f>
        <v>0</v>
      </c>
      <c r="AD203" s="674" t="n">
        <f aca="true">IF('(Energiepreise)'!$C$17&lt;&gt;"",'(Energiepreise)'!$C$17,OFFSET('(Energiepreise)'!$I$17,0,$C202+'(Energiepreise)'!$I$6-'(Energiepreise)'!$I$9)/100*AD$23)</f>
        <v>0</v>
      </c>
      <c r="AE203" s="674" t="n">
        <f aca="true">IF('(Energiepreise)'!$C$17&lt;&gt;"",'(Energiepreise)'!$C$17,OFFSET('(Energiepreise)'!$I$17,0,$C202+'(Energiepreise)'!$I$6-'(Energiepreise)'!$I$9)/100*AE$23)</f>
        <v>0</v>
      </c>
      <c r="AF203" s="674" t="n">
        <f aca="true">IF('(Energiepreise)'!$C$17&lt;&gt;"",'(Energiepreise)'!$C$17,OFFSET('(Energiepreise)'!$I$17,0,$C202+'(Energiepreise)'!$I$6-'(Energiepreise)'!$I$9)/100*AF$23)</f>
        <v>0</v>
      </c>
      <c r="AG203" s="674" t="n">
        <f aca="true">IF('(Energiepreise)'!$C$17&lt;&gt;"",'(Energiepreise)'!$C$17,OFFSET('(Energiepreise)'!$I$17,0,$C202+'(Energiepreise)'!$I$6-'(Energiepreise)'!$I$9)/100*AG$23)</f>
        <v>0</v>
      </c>
      <c r="AH203" s="674" t="n">
        <f aca="true">IF('(Energiepreise)'!$C$17&lt;&gt;"",'(Energiepreise)'!$C$17,OFFSET('(Energiepreise)'!$I$17,0,$C202+'(Energiepreise)'!$I$6-'(Energiepreise)'!$I$9)/100*AH$23)</f>
        <v>0</v>
      </c>
      <c r="AI203" s="674" t="n">
        <f aca="true">IF('(Energiepreise)'!$C$17&lt;&gt;"",'(Energiepreise)'!$C$17,OFFSET('(Energiepreise)'!$I$17,0,$C202+'(Energiepreise)'!$I$6-'(Energiepreise)'!$I$9)/100*AI$23)</f>
        <v>0</v>
      </c>
      <c r="AJ203" s="674" t="n">
        <f aca="true">IF('(Energiepreise)'!$C$17&lt;&gt;"",'(Energiepreise)'!$C$17,OFFSET('(Energiepreise)'!$I$17,0,$C202+'(Energiepreise)'!$I$6-'(Energiepreise)'!$I$9)/100*AJ$23)</f>
        <v>0</v>
      </c>
      <c r="AK203" s="674" t="n">
        <f aca="true">IF('(Energiepreise)'!$C$17&lt;&gt;"",'(Energiepreise)'!$C$17,OFFSET('(Energiepreise)'!$I$17,0,$C202+'(Energiepreise)'!$I$6-'(Energiepreise)'!$I$9)/100*AK$23)</f>
        <v>0</v>
      </c>
      <c r="AL203" s="674" t="n">
        <f aca="true">IF('(Energiepreise)'!$C$17&lt;&gt;"",'(Energiepreise)'!$C$17,OFFSET('(Energiepreise)'!$I$17,0,$C202+'(Energiepreise)'!$I$6-'(Energiepreise)'!$I$9)/100*AL$23)</f>
        <v>0</v>
      </c>
      <c r="AM203" s="674" t="n">
        <f aca="true">IF('(Energiepreise)'!$C$17&lt;&gt;"",'(Energiepreise)'!$C$17,OFFSET('(Energiepreise)'!$I$17,0,$C202+'(Energiepreise)'!$I$6-'(Energiepreise)'!$I$9)/100*AM$23)</f>
        <v>0</v>
      </c>
      <c r="AN203" s="674" t="n">
        <f aca="true">IF('(Energiepreise)'!$C$17&lt;&gt;"",'(Energiepreise)'!$C$17,OFFSET('(Energiepreise)'!$I$17,0,$C202+'(Energiepreise)'!$I$6-'(Energiepreise)'!$I$9)/100*AN$23)</f>
        <v>0</v>
      </c>
      <c r="ALP203" s="669"/>
      <c r="ALQ203" s="669"/>
      <c r="ALR203" s="669"/>
      <c r="ALS203" s="669"/>
    </row>
    <row r="204" s="569" customFormat="true" ht="17.25" hidden="false" customHeight="false" outlineLevel="0" collapsed="false">
      <c r="A204" s="660"/>
      <c r="B204" s="670"/>
      <c r="C204" s="671" t="n">
        <v>27</v>
      </c>
      <c r="D204" s="673"/>
      <c r="E204" s="667"/>
      <c r="F204" s="674" t="n">
        <f aca="true">IF('(Energiepreise)'!$C$17&lt;&gt;"",'(Energiepreise)'!$C$17,OFFSET('(Energiepreise)'!$I$17,0,$C203+'(Energiepreise)'!$I$6-'(Energiepreise)'!$I$9)/100*F$23)</f>
        <v>0</v>
      </c>
      <c r="G204" s="674" t="n">
        <f aca="true">IF('(Energiepreise)'!$C$17&lt;&gt;"",'(Energiepreise)'!$C$17,OFFSET('(Energiepreise)'!$I$17,0,$C203+'(Energiepreise)'!$I$6-'(Energiepreise)'!$I$9)/100*G$23)</f>
        <v>0</v>
      </c>
      <c r="H204" s="674" t="n">
        <f aca="true">IF('(Energiepreise)'!$C$17&lt;&gt;"",'(Energiepreise)'!$C$17,OFFSET('(Energiepreise)'!$I$17,0,$C203+'(Energiepreise)'!$I$6-'(Energiepreise)'!$I$9)/100*H$23)</f>
        <v>0</v>
      </c>
      <c r="I204" s="674" t="n">
        <f aca="true">IF('(Energiepreise)'!$C$17&lt;&gt;"",'(Energiepreise)'!$C$17,OFFSET('(Energiepreise)'!$I$17,0,$C203+'(Energiepreise)'!$I$6-'(Energiepreise)'!$I$9)/100*I$23)</f>
        <v>0</v>
      </c>
      <c r="J204" s="675"/>
      <c r="K204" s="676" t="n">
        <f aca="false">SUM(F204:I204)</f>
        <v>0</v>
      </c>
      <c r="L204" s="675"/>
      <c r="M204" s="675"/>
      <c r="N204" s="674" t="n">
        <f aca="true">IF('(Energiepreise)'!$C$17&lt;&gt;"",'(Energiepreise)'!$C$17,OFFSET('(Energiepreise)'!$I$17,0,$C203+'(Energiepreise)'!$I$6-'(Energiepreise)'!$I$9)/100*N$23)</f>
        <v>0</v>
      </c>
      <c r="O204" s="674" t="n">
        <f aca="true">IF('(Energiepreise)'!$C$17&lt;&gt;"",'(Energiepreise)'!$C$17,OFFSET('(Energiepreise)'!$I$17,0,$C203+'(Energiepreise)'!$I$6-'(Energiepreise)'!$I$9)/100*O$23)</f>
        <v>0</v>
      </c>
      <c r="P204" s="674" t="n">
        <f aca="true">IF('(Energiepreise)'!$C$17&lt;&gt;"",'(Energiepreise)'!$C$17,OFFSET('(Energiepreise)'!$I$17,0,$C203+'(Energiepreise)'!$I$6-'(Energiepreise)'!$I$9)/100*P$23)</f>
        <v>0</v>
      </c>
      <c r="Q204" s="674" t="n">
        <f aca="true">IF('(Energiepreise)'!$C$17&lt;&gt;"",'(Energiepreise)'!$C$17,OFFSET('(Energiepreise)'!$I$17,0,$C203+'(Energiepreise)'!$I$6-'(Energiepreise)'!$I$9)/100*Q$23)</f>
        <v>0</v>
      </c>
      <c r="R204" s="675"/>
      <c r="S204" s="677" t="n">
        <f aca="false">SUM(N204:Q204)</f>
        <v>0</v>
      </c>
      <c r="T204" s="675"/>
      <c r="U204" s="674" t="n">
        <f aca="true">IF('(Energiepreise)'!$C$17&lt;&gt;"",'(Energiepreise)'!$C$17,OFFSET('(Energiepreise)'!$I$17,0,$C203+'(Energiepreise)'!$I$6-'(Energiepreise)'!$I$9)/100*U$23)</f>
        <v>0</v>
      </c>
      <c r="V204" s="674" t="n">
        <f aca="true">IF('(Energiepreise)'!$C$17&lt;&gt;"",'(Energiepreise)'!$C$17,OFFSET('(Energiepreise)'!$I$17,0,$C203+'(Energiepreise)'!$I$6-'(Energiepreise)'!$I$9)/100*V$23)</f>
        <v>0</v>
      </c>
      <c r="W204" s="674" t="n">
        <f aca="true">IF('(Energiepreise)'!$C$17&lt;&gt;"",'(Energiepreise)'!$C$17,OFFSET('(Energiepreise)'!$I$17,0,$C203+'(Energiepreise)'!$I$6-'(Energiepreise)'!$I$9)/100*W$23)</f>
        <v>0</v>
      </c>
      <c r="X204" s="674" t="n">
        <f aca="true">IF('(Energiepreise)'!$C$17&lt;&gt;"",'(Energiepreise)'!$C$17,OFFSET('(Energiepreise)'!$I$17,0,$C203+'(Energiepreise)'!$I$6-'(Energiepreise)'!$I$9)/100*X$23)</f>
        <v>0</v>
      </c>
      <c r="Y204" s="674" t="n">
        <f aca="true">IF('(Energiepreise)'!$C$17&lt;&gt;"",'(Energiepreise)'!$C$17,OFFSET('(Energiepreise)'!$I$17,0,$C203+'(Energiepreise)'!$I$6-'(Energiepreise)'!$I$9)/100*Y$23)</f>
        <v>0</v>
      </c>
      <c r="Z204" s="674" t="n">
        <f aca="true">IF('(Energiepreise)'!$C$17&lt;&gt;"",'(Energiepreise)'!$C$17,OFFSET('(Energiepreise)'!$I$17,0,$C203+'(Energiepreise)'!$I$6-'(Energiepreise)'!$I$9)/100*Z$23)</f>
        <v>0</v>
      </c>
      <c r="AA204" s="674" t="n">
        <f aca="true">IF('(Energiepreise)'!$C$17&lt;&gt;"",'(Energiepreise)'!$C$17,OFFSET('(Energiepreise)'!$I$17,0,$C203+'(Energiepreise)'!$I$6-'(Energiepreise)'!$I$9)/100*AA$23)</f>
        <v>0</v>
      </c>
      <c r="AB204" s="674" t="n">
        <f aca="true">IF('(Energiepreise)'!$C$17&lt;&gt;"",'(Energiepreise)'!$C$17,OFFSET('(Energiepreise)'!$I$17,0,$C203+'(Energiepreise)'!$I$6-'(Energiepreise)'!$I$9)/100*AB$23)</f>
        <v>0</v>
      </c>
      <c r="AC204" s="674" t="n">
        <f aca="true">IF('(Energiepreise)'!$C$17&lt;&gt;"",'(Energiepreise)'!$C$17,OFFSET('(Energiepreise)'!$I$17,0,$C203+'(Energiepreise)'!$I$6-'(Energiepreise)'!$I$9)/100*AC$23)</f>
        <v>0</v>
      </c>
      <c r="AD204" s="674" t="n">
        <f aca="true">IF('(Energiepreise)'!$C$17&lt;&gt;"",'(Energiepreise)'!$C$17,OFFSET('(Energiepreise)'!$I$17,0,$C203+'(Energiepreise)'!$I$6-'(Energiepreise)'!$I$9)/100*AD$23)</f>
        <v>0</v>
      </c>
      <c r="AE204" s="674" t="n">
        <f aca="true">IF('(Energiepreise)'!$C$17&lt;&gt;"",'(Energiepreise)'!$C$17,OFFSET('(Energiepreise)'!$I$17,0,$C203+'(Energiepreise)'!$I$6-'(Energiepreise)'!$I$9)/100*AE$23)</f>
        <v>0</v>
      </c>
      <c r="AF204" s="674" t="n">
        <f aca="true">IF('(Energiepreise)'!$C$17&lt;&gt;"",'(Energiepreise)'!$C$17,OFFSET('(Energiepreise)'!$I$17,0,$C203+'(Energiepreise)'!$I$6-'(Energiepreise)'!$I$9)/100*AF$23)</f>
        <v>0</v>
      </c>
      <c r="AG204" s="674" t="n">
        <f aca="true">IF('(Energiepreise)'!$C$17&lt;&gt;"",'(Energiepreise)'!$C$17,OFFSET('(Energiepreise)'!$I$17,0,$C203+'(Energiepreise)'!$I$6-'(Energiepreise)'!$I$9)/100*AG$23)</f>
        <v>0</v>
      </c>
      <c r="AH204" s="674" t="n">
        <f aca="true">IF('(Energiepreise)'!$C$17&lt;&gt;"",'(Energiepreise)'!$C$17,OFFSET('(Energiepreise)'!$I$17,0,$C203+'(Energiepreise)'!$I$6-'(Energiepreise)'!$I$9)/100*AH$23)</f>
        <v>0</v>
      </c>
      <c r="AI204" s="674" t="n">
        <f aca="true">IF('(Energiepreise)'!$C$17&lt;&gt;"",'(Energiepreise)'!$C$17,OFFSET('(Energiepreise)'!$I$17,0,$C203+'(Energiepreise)'!$I$6-'(Energiepreise)'!$I$9)/100*AI$23)</f>
        <v>0</v>
      </c>
      <c r="AJ204" s="674" t="n">
        <f aca="true">IF('(Energiepreise)'!$C$17&lt;&gt;"",'(Energiepreise)'!$C$17,OFFSET('(Energiepreise)'!$I$17,0,$C203+'(Energiepreise)'!$I$6-'(Energiepreise)'!$I$9)/100*AJ$23)</f>
        <v>0</v>
      </c>
      <c r="AK204" s="674" t="n">
        <f aca="true">IF('(Energiepreise)'!$C$17&lt;&gt;"",'(Energiepreise)'!$C$17,OFFSET('(Energiepreise)'!$I$17,0,$C203+'(Energiepreise)'!$I$6-'(Energiepreise)'!$I$9)/100*AK$23)</f>
        <v>0</v>
      </c>
      <c r="AL204" s="674" t="n">
        <f aca="true">IF('(Energiepreise)'!$C$17&lt;&gt;"",'(Energiepreise)'!$C$17,OFFSET('(Energiepreise)'!$I$17,0,$C203+'(Energiepreise)'!$I$6-'(Energiepreise)'!$I$9)/100*AL$23)</f>
        <v>0</v>
      </c>
      <c r="AM204" s="674" t="n">
        <f aca="true">IF('(Energiepreise)'!$C$17&lt;&gt;"",'(Energiepreise)'!$C$17,OFFSET('(Energiepreise)'!$I$17,0,$C203+'(Energiepreise)'!$I$6-'(Energiepreise)'!$I$9)/100*AM$23)</f>
        <v>0</v>
      </c>
      <c r="AN204" s="674" t="n">
        <f aca="true">IF('(Energiepreise)'!$C$17&lt;&gt;"",'(Energiepreise)'!$C$17,OFFSET('(Energiepreise)'!$I$17,0,$C203+'(Energiepreise)'!$I$6-'(Energiepreise)'!$I$9)/100*AN$23)</f>
        <v>0</v>
      </c>
      <c r="ALP204" s="669"/>
      <c r="ALQ204" s="669"/>
      <c r="ALR204" s="669"/>
      <c r="ALS204" s="669"/>
    </row>
    <row r="205" s="569" customFormat="true" ht="17.25" hidden="false" customHeight="false" outlineLevel="0" collapsed="false">
      <c r="A205" s="660"/>
      <c r="B205" s="670"/>
      <c r="C205" s="671" t="n">
        <v>28</v>
      </c>
      <c r="D205" s="673"/>
      <c r="E205" s="667"/>
      <c r="F205" s="674" t="n">
        <f aca="true">IF('(Energiepreise)'!$C$17&lt;&gt;"",'(Energiepreise)'!$C$17,OFFSET('(Energiepreise)'!$I$17,0,$C204+'(Energiepreise)'!$I$6-'(Energiepreise)'!$I$9)/100*F$23)</f>
        <v>0</v>
      </c>
      <c r="G205" s="674" t="n">
        <f aca="true">IF('(Energiepreise)'!$C$17&lt;&gt;"",'(Energiepreise)'!$C$17,OFFSET('(Energiepreise)'!$I$17,0,$C204+'(Energiepreise)'!$I$6-'(Energiepreise)'!$I$9)/100*G$23)</f>
        <v>0</v>
      </c>
      <c r="H205" s="674" t="n">
        <f aca="true">IF('(Energiepreise)'!$C$17&lt;&gt;"",'(Energiepreise)'!$C$17,OFFSET('(Energiepreise)'!$I$17,0,$C204+'(Energiepreise)'!$I$6-'(Energiepreise)'!$I$9)/100*H$23)</f>
        <v>0</v>
      </c>
      <c r="I205" s="674" t="n">
        <f aca="true">IF('(Energiepreise)'!$C$17&lt;&gt;"",'(Energiepreise)'!$C$17,OFFSET('(Energiepreise)'!$I$17,0,$C204+'(Energiepreise)'!$I$6-'(Energiepreise)'!$I$9)/100*I$23)</f>
        <v>0</v>
      </c>
      <c r="J205" s="675"/>
      <c r="K205" s="676" t="n">
        <f aca="false">SUM(F205:I205)</f>
        <v>0</v>
      </c>
      <c r="L205" s="675"/>
      <c r="M205" s="675"/>
      <c r="N205" s="674" t="n">
        <f aca="true">IF('(Energiepreise)'!$C$17&lt;&gt;"",'(Energiepreise)'!$C$17,OFFSET('(Energiepreise)'!$I$17,0,$C204+'(Energiepreise)'!$I$6-'(Energiepreise)'!$I$9)/100*N$23)</f>
        <v>0</v>
      </c>
      <c r="O205" s="674" t="n">
        <f aca="true">IF('(Energiepreise)'!$C$17&lt;&gt;"",'(Energiepreise)'!$C$17,OFFSET('(Energiepreise)'!$I$17,0,$C204+'(Energiepreise)'!$I$6-'(Energiepreise)'!$I$9)/100*O$23)</f>
        <v>0</v>
      </c>
      <c r="P205" s="674" t="n">
        <f aca="true">IF('(Energiepreise)'!$C$17&lt;&gt;"",'(Energiepreise)'!$C$17,OFFSET('(Energiepreise)'!$I$17,0,$C204+'(Energiepreise)'!$I$6-'(Energiepreise)'!$I$9)/100*P$23)</f>
        <v>0</v>
      </c>
      <c r="Q205" s="674" t="n">
        <f aca="true">IF('(Energiepreise)'!$C$17&lt;&gt;"",'(Energiepreise)'!$C$17,OFFSET('(Energiepreise)'!$I$17,0,$C204+'(Energiepreise)'!$I$6-'(Energiepreise)'!$I$9)/100*Q$23)</f>
        <v>0</v>
      </c>
      <c r="R205" s="675"/>
      <c r="S205" s="677" t="n">
        <f aca="false">SUM(N205:Q205)</f>
        <v>0</v>
      </c>
      <c r="T205" s="675"/>
      <c r="U205" s="674" t="n">
        <f aca="true">IF('(Energiepreise)'!$C$17&lt;&gt;"",'(Energiepreise)'!$C$17,OFFSET('(Energiepreise)'!$I$17,0,$C204+'(Energiepreise)'!$I$6-'(Energiepreise)'!$I$9)/100*U$23)</f>
        <v>0</v>
      </c>
      <c r="V205" s="674" t="n">
        <f aca="true">IF('(Energiepreise)'!$C$17&lt;&gt;"",'(Energiepreise)'!$C$17,OFFSET('(Energiepreise)'!$I$17,0,$C204+'(Energiepreise)'!$I$6-'(Energiepreise)'!$I$9)/100*V$23)</f>
        <v>0</v>
      </c>
      <c r="W205" s="674" t="n">
        <f aca="true">IF('(Energiepreise)'!$C$17&lt;&gt;"",'(Energiepreise)'!$C$17,OFFSET('(Energiepreise)'!$I$17,0,$C204+'(Energiepreise)'!$I$6-'(Energiepreise)'!$I$9)/100*W$23)</f>
        <v>0</v>
      </c>
      <c r="X205" s="674" t="n">
        <f aca="true">IF('(Energiepreise)'!$C$17&lt;&gt;"",'(Energiepreise)'!$C$17,OFFSET('(Energiepreise)'!$I$17,0,$C204+'(Energiepreise)'!$I$6-'(Energiepreise)'!$I$9)/100*X$23)</f>
        <v>0</v>
      </c>
      <c r="Y205" s="674" t="n">
        <f aca="true">IF('(Energiepreise)'!$C$17&lt;&gt;"",'(Energiepreise)'!$C$17,OFFSET('(Energiepreise)'!$I$17,0,$C204+'(Energiepreise)'!$I$6-'(Energiepreise)'!$I$9)/100*Y$23)</f>
        <v>0</v>
      </c>
      <c r="Z205" s="674" t="n">
        <f aca="true">IF('(Energiepreise)'!$C$17&lt;&gt;"",'(Energiepreise)'!$C$17,OFFSET('(Energiepreise)'!$I$17,0,$C204+'(Energiepreise)'!$I$6-'(Energiepreise)'!$I$9)/100*Z$23)</f>
        <v>0</v>
      </c>
      <c r="AA205" s="674" t="n">
        <f aca="true">IF('(Energiepreise)'!$C$17&lt;&gt;"",'(Energiepreise)'!$C$17,OFFSET('(Energiepreise)'!$I$17,0,$C204+'(Energiepreise)'!$I$6-'(Energiepreise)'!$I$9)/100*AA$23)</f>
        <v>0</v>
      </c>
      <c r="AB205" s="674" t="n">
        <f aca="true">IF('(Energiepreise)'!$C$17&lt;&gt;"",'(Energiepreise)'!$C$17,OFFSET('(Energiepreise)'!$I$17,0,$C204+'(Energiepreise)'!$I$6-'(Energiepreise)'!$I$9)/100*AB$23)</f>
        <v>0</v>
      </c>
      <c r="AC205" s="674" t="n">
        <f aca="true">IF('(Energiepreise)'!$C$17&lt;&gt;"",'(Energiepreise)'!$C$17,OFFSET('(Energiepreise)'!$I$17,0,$C204+'(Energiepreise)'!$I$6-'(Energiepreise)'!$I$9)/100*AC$23)</f>
        <v>0</v>
      </c>
      <c r="AD205" s="674" t="n">
        <f aca="true">IF('(Energiepreise)'!$C$17&lt;&gt;"",'(Energiepreise)'!$C$17,OFFSET('(Energiepreise)'!$I$17,0,$C204+'(Energiepreise)'!$I$6-'(Energiepreise)'!$I$9)/100*AD$23)</f>
        <v>0</v>
      </c>
      <c r="AE205" s="674" t="n">
        <f aca="true">IF('(Energiepreise)'!$C$17&lt;&gt;"",'(Energiepreise)'!$C$17,OFFSET('(Energiepreise)'!$I$17,0,$C204+'(Energiepreise)'!$I$6-'(Energiepreise)'!$I$9)/100*AE$23)</f>
        <v>0</v>
      </c>
      <c r="AF205" s="674" t="n">
        <f aca="true">IF('(Energiepreise)'!$C$17&lt;&gt;"",'(Energiepreise)'!$C$17,OFFSET('(Energiepreise)'!$I$17,0,$C204+'(Energiepreise)'!$I$6-'(Energiepreise)'!$I$9)/100*AF$23)</f>
        <v>0</v>
      </c>
      <c r="AG205" s="674" t="n">
        <f aca="true">IF('(Energiepreise)'!$C$17&lt;&gt;"",'(Energiepreise)'!$C$17,OFFSET('(Energiepreise)'!$I$17,0,$C204+'(Energiepreise)'!$I$6-'(Energiepreise)'!$I$9)/100*AG$23)</f>
        <v>0</v>
      </c>
      <c r="AH205" s="674" t="n">
        <f aca="true">IF('(Energiepreise)'!$C$17&lt;&gt;"",'(Energiepreise)'!$C$17,OFFSET('(Energiepreise)'!$I$17,0,$C204+'(Energiepreise)'!$I$6-'(Energiepreise)'!$I$9)/100*AH$23)</f>
        <v>0</v>
      </c>
      <c r="AI205" s="674" t="n">
        <f aca="true">IF('(Energiepreise)'!$C$17&lt;&gt;"",'(Energiepreise)'!$C$17,OFFSET('(Energiepreise)'!$I$17,0,$C204+'(Energiepreise)'!$I$6-'(Energiepreise)'!$I$9)/100*AI$23)</f>
        <v>0</v>
      </c>
      <c r="AJ205" s="674" t="n">
        <f aca="true">IF('(Energiepreise)'!$C$17&lt;&gt;"",'(Energiepreise)'!$C$17,OFFSET('(Energiepreise)'!$I$17,0,$C204+'(Energiepreise)'!$I$6-'(Energiepreise)'!$I$9)/100*AJ$23)</f>
        <v>0</v>
      </c>
      <c r="AK205" s="674" t="n">
        <f aca="true">IF('(Energiepreise)'!$C$17&lt;&gt;"",'(Energiepreise)'!$C$17,OFFSET('(Energiepreise)'!$I$17,0,$C204+'(Energiepreise)'!$I$6-'(Energiepreise)'!$I$9)/100*AK$23)</f>
        <v>0</v>
      </c>
      <c r="AL205" s="674" t="n">
        <f aca="true">IF('(Energiepreise)'!$C$17&lt;&gt;"",'(Energiepreise)'!$C$17,OFFSET('(Energiepreise)'!$I$17,0,$C204+'(Energiepreise)'!$I$6-'(Energiepreise)'!$I$9)/100*AL$23)</f>
        <v>0</v>
      </c>
      <c r="AM205" s="674" t="n">
        <f aca="true">IF('(Energiepreise)'!$C$17&lt;&gt;"",'(Energiepreise)'!$C$17,OFFSET('(Energiepreise)'!$I$17,0,$C204+'(Energiepreise)'!$I$6-'(Energiepreise)'!$I$9)/100*AM$23)</f>
        <v>0</v>
      </c>
      <c r="AN205" s="674" t="n">
        <f aca="true">IF('(Energiepreise)'!$C$17&lt;&gt;"",'(Energiepreise)'!$C$17,OFFSET('(Energiepreise)'!$I$17,0,$C204+'(Energiepreise)'!$I$6-'(Energiepreise)'!$I$9)/100*AN$23)</f>
        <v>0</v>
      </c>
      <c r="ALP205" s="669"/>
      <c r="ALQ205" s="669"/>
      <c r="ALR205" s="669"/>
      <c r="ALS205" s="669"/>
    </row>
    <row r="206" s="569" customFormat="true" ht="17.25" hidden="false" customHeight="false" outlineLevel="0" collapsed="false">
      <c r="A206" s="660"/>
      <c r="B206" s="670"/>
      <c r="C206" s="671" t="n">
        <v>29</v>
      </c>
      <c r="D206" s="673"/>
      <c r="E206" s="667"/>
      <c r="F206" s="674" t="n">
        <f aca="true">IF('(Energiepreise)'!$C$17&lt;&gt;"",'(Energiepreise)'!$C$17,OFFSET('(Energiepreise)'!$I$17,0,$C205+'(Energiepreise)'!$I$6-'(Energiepreise)'!$I$9)/100*F$23)</f>
        <v>0</v>
      </c>
      <c r="G206" s="674" t="n">
        <f aca="true">IF('(Energiepreise)'!$C$17&lt;&gt;"",'(Energiepreise)'!$C$17,OFFSET('(Energiepreise)'!$I$17,0,$C205+'(Energiepreise)'!$I$6-'(Energiepreise)'!$I$9)/100*G$23)</f>
        <v>0</v>
      </c>
      <c r="H206" s="674" t="n">
        <f aca="true">IF('(Energiepreise)'!$C$17&lt;&gt;"",'(Energiepreise)'!$C$17,OFFSET('(Energiepreise)'!$I$17,0,$C205+'(Energiepreise)'!$I$6-'(Energiepreise)'!$I$9)/100*H$23)</f>
        <v>0</v>
      </c>
      <c r="I206" s="674" t="n">
        <f aca="true">IF('(Energiepreise)'!$C$17&lt;&gt;"",'(Energiepreise)'!$C$17,OFFSET('(Energiepreise)'!$I$17,0,$C205+'(Energiepreise)'!$I$6-'(Energiepreise)'!$I$9)/100*I$23)</f>
        <v>0</v>
      </c>
      <c r="J206" s="675"/>
      <c r="K206" s="676" t="n">
        <f aca="false">SUM(F206:I206)</f>
        <v>0</v>
      </c>
      <c r="L206" s="675"/>
      <c r="M206" s="675"/>
      <c r="N206" s="674" t="n">
        <f aca="true">IF('(Energiepreise)'!$C$17&lt;&gt;"",'(Energiepreise)'!$C$17,OFFSET('(Energiepreise)'!$I$17,0,$C205+'(Energiepreise)'!$I$6-'(Energiepreise)'!$I$9)/100*N$23)</f>
        <v>0</v>
      </c>
      <c r="O206" s="674" t="n">
        <f aca="true">IF('(Energiepreise)'!$C$17&lt;&gt;"",'(Energiepreise)'!$C$17,OFFSET('(Energiepreise)'!$I$17,0,$C205+'(Energiepreise)'!$I$6-'(Energiepreise)'!$I$9)/100*O$23)</f>
        <v>0</v>
      </c>
      <c r="P206" s="674" t="n">
        <f aca="true">IF('(Energiepreise)'!$C$17&lt;&gt;"",'(Energiepreise)'!$C$17,OFFSET('(Energiepreise)'!$I$17,0,$C205+'(Energiepreise)'!$I$6-'(Energiepreise)'!$I$9)/100*P$23)</f>
        <v>0</v>
      </c>
      <c r="Q206" s="674" t="n">
        <f aca="true">IF('(Energiepreise)'!$C$17&lt;&gt;"",'(Energiepreise)'!$C$17,OFFSET('(Energiepreise)'!$I$17,0,$C205+'(Energiepreise)'!$I$6-'(Energiepreise)'!$I$9)/100*Q$23)</f>
        <v>0</v>
      </c>
      <c r="R206" s="675"/>
      <c r="S206" s="677" t="n">
        <f aca="false">SUM(N206:Q206)</f>
        <v>0</v>
      </c>
      <c r="T206" s="675"/>
      <c r="U206" s="674" t="n">
        <f aca="true">IF('(Energiepreise)'!$C$17&lt;&gt;"",'(Energiepreise)'!$C$17,OFFSET('(Energiepreise)'!$I$17,0,$C205+'(Energiepreise)'!$I$6-'(Energiepreise)'!$I$9)/100*U$23)</f>
        <v>0</v>
      </c>
      <c r="V206" s="674" t="n">
        <f aca="true">IF('(Energiepreise)'!$C$17&lt;&gt;"",'(Energiepreise)'!$C$17,OFFSET('(Energiepreise)'!$I$17,0,$C205+'(Energiepreise)'!$I$6-'(Energiepreise)'!$I$9)/100*V$23)</f>
        <v>0</v>
      </c>
      <c r="W206" s="674" t="n">
        <f aca="true">IF('(Energiepreise)'!$C$17&lt;&gt;"",'(Energiepreise)'!$C$17,OFFSET('(Energiepreise)'!$I$17,0,$C205+'(Energiepreise)'!$I$6-'(Energiepreise)'!$I$9)/100*W$23)</f>
        <v>0</v>
      </c>
      <c r="X206" s="674" t="n">
        <f aca="true">IF('(Energiepreise)'!$C$17&lt;&gt;"",'(Energiepreise)'!$C$17,OFFSET('(Energiepreise)'!$I$17,0,$C205+'(Energiepreise)'!$I$6-'(Energiepreise)'!$I$9)/100*X$23)</f>
        <v>0</v>
      </c>
      <c r="Y206" s="674" t="n">
        <f aca="true">IF('(Energiepreise)'!$C$17&lt;&gt;"",'(Energiepreise)'!$C$17,OFFSET('(Energiepreise)'!$I$17,0,$C205+'(Energiepreise)'!$I$6-'(Energiepreise)'!$I$9)/100*Y$23)</f>
        <v>0</v>
      </c>
      <c r="Z206" s="674" t="n">
        <f aca="true">IF('(Energiepreise)'!$C$17&lt;&gt;"",'(Energiepreise)'!$C$17,OFFSET('(Energiepreise)'!$I$17,0,$C205+'(Energiepreise)'!$I$6-'(Energiepreise)'!$I$9)/100*Z$23)</f>
        <v>0</v>
      </c>
      <c r="AA206" s="674" t="n">
        <f aca="true">IF('(Energiepreise)'!$C$17&lt;&gt;"",'(Energiepreise)'!$C$17,OFFSET('(Energiepreise)'!$I$17,0,$C205+'(Energiepreise)'!$I$6-'(Energiepreise)'!$I$9)/100*AA$23)</f>
        <v>0</v>
      </c>
      <c r="AB206" s="674" t="n">
        <f aca="true">IF('(Energiepreise)'!$C$17&lt;&gt;"",'(Energiepreise)'!$C$17,OFFSET('(Energiepreise)'!$I$17,0,$C205+'(Energiepreise)'!$I$6-'(Energiepreise)'!$I$9)/100*AB$23)</f>
        <v>0</v>
      </c>
      <c r="AC206" s="674" t="n">
        <f aca="true">IF('(Energiepreise)'!$C$17&lt;&gt;"",'(Energiepreise)'!$C$17,OFFSET('(Energiepreise)'!$I$17,0,$C205+'(Energiepreise)'!$I$6-'(Energiepreise)'!$I$9)/100*AC$23)</f>
        <v>0</v>
      </c>
      <c r="AD206" s="674" t="n">
        <f aca="true">IF('(Energiepreise)'!$C$17&lt;&gt;"",'(Energiepreise)'!$C$17,OFFSET('(Energiepreise)'!$I$17,0,$C205+'(Energiepreise)'!$I$6-'(Energiepreise)'!$I$9)/100*AD$23)</f>
        <v>0</v>
      </c>
      <c r="AE206" s="674" t="n">
        <f aca="true">IF('(Energiepreise)'!$C$17&lt;&gt;"",'(Energiepreise)'!$C$17,OFFSET('(Energiepreise)'!$I$17,0,$C205+'(Energiepreise)'!$I$6-'(Energiepreise)'!$I$9)/100*AE$23)</f>
        <v>0</v>
      </c>
      <c r="AF206" s="674" t="n">
        <f aca="true">IF('(Energiepreise)'!$C$17&lt;&gt;"",'(Energiepreise)'!$C$17,OFFSET('(Energiepreise)'!$I$17,0,$C205+'(Energiepreise)'!$I$6-'(Energiepreise)'!$I$9)/100*AF$23)</f>
        <v>0</v>
      </c>
      <c r="AG206" s="674" t="n">
        <f aca="true">IF('(Energiepreise)'!$C$17&lt;&gt;"",'(Energiepreise)'!$C$17,OFFSET('(Energiepreise)'!$I$17,0,$C205+'(Energiepreise)'!$I$6-'(Energiepreise)'!$I$9)/100*AG$23)</f>
        <v>0</v>
      </c>
      <c r="AH206" s="674" t="n">
        <f aca="true">IF('(Energiepreise)'!$C$17&lt;&gt;"",'(Energiepreise)'!$C$17,OFFSET('(Energiepreise)'!$I$17,0,$C205+'(Energiepreise)'!$I$6-'(Energiepreise)'!$I$9)/100*AH$23)</f>
        <v>0</v>
      </c>
      <c r="AI206" s="674" t="n">
        <f aca="true">IF('(Energiepreise)'!$C$17&lt;&gt;"",'(Energiepreise)'!$C$17,OFFSET('(Energiepreise)'!$I$17,0,$C205+'(Energiepreise)'!$I$6-'(Energiepreise)'!$I$9)/100*AI$23)</f>
        <v>0</v>
      </c>
      <c r="AJ206" s="674" t="n">
        <f aca="true">IF('(Energiepreise)'!$C$17&lt;&gt;"",'(Energiepreise)'!$C$17,OFFSET('(Energiepreise)'!$I$17,0,$C205+'(Energiepreise)'!$I$6-'(Energiepreise)'!$I$9)/100*AJ$23)</f>
        <v>0</v>
      </c>
      <c r="AK206" s="674" t="n">
        <f aca="true">IF('(Energiepreise)'!$C$17&lt;&gt;"",'(Energiepreise)'!$C$17,OFFSET('(Energiepreise)'!$I$17,0,$C205+'(Energiepreise)'!$I$6-'(Energiepreise)'!$I$9)/100*AK$23)</f>
        <v>0</v>
      </c>
      <c r="AL206" s="674" t="n">
        <f aca="true">IF('(Energiepreise)'!$C$17&lt;&gt;"",'(Energiepreise)'!$C$17,OFFSET('(Energiepreise)'!$I$17,0,$C205+'(Energiepreise)'!$I$6-'(Energiepreise)'!$I$9)/100*AL$23)</f>
        <v>0</v>
      </c>
      <c r="AM206" s="674" t="n">
        <f aca="true">IF('(Energiepreise)'!$C$17&lt;&gt;"",'(Energiepreise)'!$C$17,OFFSET('(Energiepreise)'!$I$17,0,$C205+'(Energiepreise)'!$I$6-'(Energiepreise)'!$I$9)/100*AM$23)</f>
        <v>0</v>
      </c>
      <c r="AN206" s="674" t="n">
        <f aca="true">IF('(Energiepreise)'!$C$17&lt;&gt;"",'(Energiepreise)'!$C$17,OFFSET('(Energiepreise)'!$I$17,0,$C205+'(Energiepreise)'!$I$6-'(Energiepreise)'!$I$9)/100*AN$23)</f>
        <v>0</v>
      </c>
      <c r="ALP206" s="669"/>
      <c r="ALQ206" s="669"/>
      <c r="ALR206" s="669"/>
      <c r="ALS206" s="669"/>
    </row>
    <row r="207" s="569" customFormat="true" ht="17.25" hidden="false" customHeight="false" outlineLevel="0" collapsed="false">
      <c r="A207" s="660"/>
      <c r="B207" s="670"/>
      <c r="C207" s="671" t="n">
        <v>30</v>
      </c>
      <c r="D207" s="673"/>
      <c r="E207" s="667"/>
      <c r="F207" s="674" t="n">
        <f aca="true">IF('(Energiepreise)'!$C$17&lt;&gt;"",'(Energiepreise)'!$C$17,OFFSET('(Energiepreise)'!$I$17,0,$C206+'(Energiepreise)'!$I$6-'(Energiepreise)'!$I$9)/100*F$23)</f>
        <v>0</v>
      </c>
      <c r="G207" s="674" t="n">
        <f aca="true">IF('(Energiepreise)'!$C$17&lt;&gt;"",'(Energiepreise)'!$C$17,OFFSET('(Energiepreise)'!$I$17,0,$C206+'(Energiepreise)'!$I$6-'(Energiepreise)'!$I$9)/100*G$23)</f>
        <v>0</v>
      </c>
      <c r="H207" s="674" t="n">
        <f aca="true">IF('(Energiepreise)'!$C$17&lt;&gt;"",'(Energiepreise)'!$C$17,OFFSET('(Energiepreise)'!$I$17,0,$C206+'(Energiepreise)'!$I$6-'(Energiepreise)'!$I$9)/100*H$23)</f>
        <v>0</v>
      </c>
      <c r="I207" s="674" t="n">
        <f aca="true">IF('(Energiepreise)'!$C$17&lt;&gt;"",'(Energiepreise)'!$C$17,OFFSET('(Energiepreise)'!$I$17,0,$C206+'(Energiepreise)'!$I$6-'(Energiepreise)'!$I$9)/100*I$23)</f>
        <v>0</v>
      </c>
      <c r="J207" s="675"/>
      <c r="K207" s="676" t="n">
        <f aca="false">SUM(F207:I207)</f>
        <v>0</v>
      </c>
      <c r="L207" s="675"/>
      <c r="M207" s="675"/>
      <c r="N207" s="674" t="n">
        <f aca="true">IF('(Energiepreise)'!$C$17&lt;&gt;"",'(Energiepreise)'!$C$17,OFFSET('(Energiepreise)'!$I$17,0,$C206+'(Energiepreise)'!$I$6-'(Energiepreise)'!$I$9)/100*N$23)</f>
        <v>0</v>
      </c>
      <c r="O207" s="674" t="n">
        <f aca="true">IF('(Energiepreise)'!$C$17&lt;&gt;"",'(Energiepreise)'!$C$17,OFFSET('(Energiepreise)'!$I$17,0,$C206+'(Energiepreise)'!$I$6-'(Energiepreise)'!$I$9)/100*O$23)</f>
        <v>0</v>
      </c>
      <c r="P207" s="674" t="n">
        <f aca="true">IF('(Energiepreise)'!$C$17&lt;&gt;"",'(Energiepreise)'!$C$17,OFFSET('(Energiepreise)'!$I$17,0,$C206+'(Energiepreise)'!$I$6-'(Energiepreise)'!$I$9)/100*P$23)</f>
        <v>0</v>
      </c>
      <c r="Q207" s="674" t="n">
        <f aca="true">IF('(Energiepreise)'!$C$17&lt;&gt;"",'(Energiepreise)'!$C$17,OFFSET('(Energiepreise)'!$I$17,0,$C206+'(Energiepreise)'!$I$6-'(Energiepreise)'!$I$9)/100*Q$23)</f>
        <v>0</v>
      </c>
      <c r="R207" s="675"/>
      <c r="S207" s="677" t="n">
        <f aca="false">SUM(N207:Q207)</f>
        <v>0</v>
      </c>
      <c r="T207" s="675"/>
      <c r="U207" s="674" t="n">
        <f aca="true">IF('(Energiepreise)'!$C$17&lt;&gt;"",'(Energiepreise)'!$C$17,OFFSET('(Energiepreise)'!$I$17,0,$C206+'(Energiepreise)'!$I$6-'(Energiepreise)'!$I$9)/100*U$23)</f>
        <v>0</v>
      </c>
      <c r="V207" s="674" t="n">
        <f aca="true">IF('(Energiepreise)'!$C$17&lt;&gt;"",'(Energiepreise)'!$C$17,OFFSET('(Energiepreise)'!$I$17,0,$C206+'(Energiepreise)'!$I$6-'(Energiepreise)'!$I$9)/100*V$23)</f>
        <v>0</v>
      </c>
      <c r="W207" s="674" t="n">
        <f aca="true">IF('(Energiepreise)'!$C$17&lt;&gt;"",'(Energiepreise)'!$C$17,OFFSET('(Energiepreise)'!$I$17,0,$C206+'(Energiepreise)'!$I$6-'(Energiepreise)'!$I$9)/100*W$23)</f>
        <v>0</v>
      </c>
      <c r="X207" s="674" t="n">
        <f aca="true">IF('(Energiepreise)'!$C$17&lt;&gt;"",'(Energiepreise)'!$C$17,OFFSET('(Energiepreise)'!$I$17,0,$C206+'(Energiepreise)'!$I$6-'(Energiepreise)'!$I$9)/100*X$23)</f>
        <v>0</v>
      </c>
      <c r="Y207" s="674" t="n">
        <f aca="true">IF('(Energiepreise)'!$C$17&lt;&gt;"",'(Energiepreise)'!$C$17,OFFSET('(Energiepreise)'!$I$17,0,$C206+'(Energiepreise)'!$I$6-'(Energiepreise)'!$I$9)/100*Y$23)</f>
        <v>0</v>
      </c>
      <c r="Z207" s="674" t="n">
        <f aca="true">IF('(Energiepreise)'!$C$17&lt;&gt;"",'(Energiepreise)'!$C$17,OFFSET('(Energiepreise)'!$I$17,0,$C206+'(Energiepreise)'!$I$6-'(Energiepreise)'!$I$9)/100*Z$23)</f>
        <v>0</v>
      </c>
      <c r="AA207" s="674" t="n">
        <f aca="true">IF('(Energiepreise)'!$C$17&lt;&gt;"",'(Energiepreise)'!$C$17,OFFSET('(Energiepreise)'!$I$17,0,$C206+'(Energiepreise)'!$I$6-'(Energiepreise)'!$I$9)/100*AA$23)</f>
        <v>0</v>
      </c>
      <c r="AB207" s="674" t="n">
        <f aca="true">IF('(Energiepreise)'!$C$17&lt;&gt;"",'(Energiepreise)'!$C$17,OFFSET('(Energiepreise)'!$I$17,0,$C206+'(Energiepreise)'!$I$6-'(Energiepreise)'!$I$9)/100*AB$23)</f>
        <v>0</v>
      </c>
      <c r="AC207" s="674" t="n">
        <f aca="true">IF('(Energiepreise)'!$C$17&lt;&gt;"",'(Energiepreise)'!$C$17,OFFSET('(Energiepreise)'!$I$17,0,$C206+'(Energiepreise)'!$I$6-'(Energiepreise)'!$I$9)/100*AC$23)</f>
        <v>0</v>
      </c>
      <c r="AD207" s="674" t="n">
        <f aca="true">IF('(Energiepreise)'!$C$17&lt;&gt;"",'(Energiepreise)'!$C$17,OFFSET('(Energiepreise)'!$I$17,0,$C206+'(Energiepreise)'!$I$6-'(Energiepreise)'!$I$9)/100*AD$23)</f>
        <v>0</v>
      </c>
      <c r="AE207" s="674" t="n">
        <f aca="true">IF('(Energiepreise)'!$C$17&lt;&gt;"",'(Energiepreise)'!$C$17,OFFSET('(Energiepreise)'!$I$17,0,$C206+'(Energiepreise)'!$I$6-'(Energiepreise)'!$I$9)/100*AE$23)</f>
        <v>0</v>
      </c>
      <c r="AF207" s="674" t="n">
        <f aca="true">IF('(Energiepreise)'!$C$17&lt;&gt;"",'(Energiepreise)'!$C$17,OFFSET('(Energiepreise)'!$I$17,0,$C206+'(Energiepreise)'!$I$6-'(Energiepreise)'!$I$9)/100*AF$23)</f>
        <v>0</v>
      </c>
      <c r="AG207" s="674" t="n">
        <f aca="true">IF('(Energiepreise)'!$C$17&lt;&gt;"",'(Energiepreise)'!$C$17,OFFSET('(Energiepreise)'!$I$17,0,$C206+'(Energiepreise)'!$I$6-'(Energiepreise)'!$I$9)/100*AG$23)</f>
        <v>0</v>
      </c>
      <c r="AH207" s="674" t="n">
        <f aca="true">IF('(Energiepreise)'!$C$17&lt;&gt;"",'(Energiepreise)'!$C$17,OFFSET('(Energiepreise)'!$I$17,0,$C206+'(Energiepreise)'!$I$6-'(Energiepreise)'!$I$9)/100*AH$23)</f>
        <v>0</v>
      </c>
      <c r="AI207" s="674" t="n">
        <f aca="true">IF('(Energiepreise)'!$C$17&lt;&gt;"",'(Energiepreise)'!$C$17,OFFSET('(Energiepreise)'!$I$17,0,$C206+'(Energiepreise)'!$I$6-'(Energiepreise)'!$I$9)/100*AI$23)</f>
        <v>0</v>
      </c>
      <c r="AJ207" s="674" t="n">
        <f aca="true">IF('(Energiepreise)'!$C$17&lt;&gt;"",'(Energiepreise)'!$C$17,OFFSET('(Energiepreise)'!$I$17,0,$C206+'(Energiepreise)'!$I$6-'(Energiepreise)'!$I$9)/100*AJ$23)</f>
        <v>0</v>
      </c>
      <c r="AK207" s="674" t="n">
        <f aca="true">IF('(Energiepreise)'!$C$17&lt;&gt;"",'(Energiepreise)'!$C$17,OFFSET('(Energiepreise)'!$I$17,0,$C206+'(Energiepreise)'!$I$6-'(Energiepreise)'!$I$9)/100*AK$23)</f>
        <v>0</v>
      </c>
      <c r="AL207" s="674" t="n">
        <f aca="true">IF('(Energiepreise)'!$C$17&lt;&gt;"",'(Energiepreise)'!$C$17,OFFSET('(Energiepreise)'!$I$17,0,$C206+'(Energiepreise)'!$I$6-'(Energiepreise)'!$I$9)/100*AL$23)</f>
        <v>0</v>
      </c>
      <c r="AM207" s="674" t="n">
        <f aca="true">IF('(Energiepreise)'!$C$17&lt;&gt;"",'(Energiepreise)'!$C$17,OFFSET('(Energiepreise)'!$I$17,0,$C206+'(Energiepreise)'!$I$6-'(Energiepreise)'!$I$9)/100*AM$23)</f>
        <v>0</v>
      </c>
      <c r="AN207" s="674" t="n">
        <f aca="true">IF('(Energiepreise)'!$C$17&lt;&gt;"",'(Energiepreise)'!$C$17,OFFSET('(Energiepreise)'!$I$17,0,$C206+'(Energiepreise)'!$I$6-'(Energiepreise)'!$I$9)/100*AN$23)</f>
        <v>0</v>
      </c>
      <c r="ALP207" s="669"/>
      <c r="ALQ207" s="669"/>
      <c r="ALR207" s="669"/>
      <c r="ALS207" s="669"/>
    </row>
    <row r="208" s="569" customFormat="true" ht="17.25" hidden="false" customHeight="false" outlineLevel="0" collapsed="false">
      <c r="A208" s="660"/>
      <c r="B208" s="670"/>
      <c r="C208" s="671" t="n">
        <v>31</v>
      </c>
      <c r="D208" s="673"/>
      <c r="E208" s="667"/>
      <c r="F208" s="674" t="n">
        <f aca="true">IF('(Energiepreise)'!$C$17&lt;&gt;"",'(Energiepreise)'!$C$17,OFFSET('(Energiepreise)'!$I$17,0,$C207+'(Energiepreise)'!$I$6-'(Energiepreise)'!$I$9)/100*F$23)</f>
        <v>0</v>
      </c>
      <c r="G208" s="674" t="n">
        <f aca="true">IF('(Energiepreise)'!$C$17&lt;&gt;"",'(Energiepreise)'!$C$17,OFFSET('(Energiepreise)'!$I$17,0,$C207+'(Energiepreise)'!$I$6-'(Energiepreise)'!$I$9)/100*G$23)</f>
        <v>0</v>
      </c>
      <c r="H208" s="674" t="n">
        <f aca="true">IF('(Energiepreise)'!$C$17&lt;&gt;"",'(Energiepreise)'!$C$17,OFFSET('(Energiepreise)'!$I$17,0,$C207+'(Energiepreise)'!$I$6-'(Energiepreise)'!$I$9)/100*H$23)</f>
        <v>0</v>
      </c>
      <c r="I208" s="674" t="n">
        <f aca="true">IF('(Energiepreise)'!$C$17&lt;&gt;"",'(Energiepreise)'!$C$17,OFFSET('(Energiepreise)'!$I$17,0,$C207+'(Energiepreise)'!$I$6-'(Energiepreise)'!$I$9)/100*I$23)</f>
        <v>0</v>
      </c>
      <c r="J208" s="675"/>
      <c r="K208" s="676" t="n">
        <f aca="false">SUM(F208:I208)</f>
        <v>0</v>
      </c>
      <c r="L208" s="675"/>
      <c r="M208" s="675"/>
      <c r="N208" s="674" t="n">
        <f aca="true">IF('(Energiepreise)'!$C$17&lt;&gt;"",'(Energiepreise)'!$C$17,OFFSET('(Energiepreise)'!$I$17,0,$C207+'(Energiepreise)'!$I$6-'(Energiepreise)'!$I$9)/100*N$23)</f>
        <v>0</v>
      </c>
      <c r="O208" s="674" t="n">
        <f aca="true">IF('(Energiepreise)'!$C$17&lt;&gt;"",'(Energiepreise)'!$C$17,OFFSET('(Energiepreise)'!$I$17,0,$C207+'(Energiepreise)'!$I$6-'(Energiepreise)'!$I$9)/100*O$23)</f>
        <v>0</v>
      </c>
      <c r="P208" s="674" t="n">
        <f aca="true">IF('(Energiepreise)'!$C$17&lt;&gt;"",'(Energiepreise)'!$C$17,OFFSET('(Energiepreise)'!$I$17,0,$C207+'(Energiepreise)'!$I$6-'(Energiepreise)'!$I$9)/100*P$23)</f>
        <v>0</v>
      </c>
      <c r="Q208" s="674" t="n">
        <f aca="true">IF('(Energiepreise)'!$C$17&lt;&gt;"",'(Energiepreise)'!$C$17,OFFSET('(Energiepreise)'!$I$17,0,$C207+'(Energiepreise)'!$I$6-'(Energiepreise)'!$I$9)/100*Q$23)</f>
        <v>0</v>
      </c>
      <c r="R208" s="675"/>
      <c r="S208" s="677" t="n">
        <f aca="false">SUM(N208:Q208)</f>
        <v>0</v>
      </c>
      <c r="T208" s="675"/>
      <c r="U208" s="674" t="n">
        <f aca="true">IF('(Energiepreise)'!$C$17&lt;&gt;"",'(Energiepreise)'!$C$17,OFFSET('(Energiepreise)'!$I$17,0,$C207+'(Energiepreise)'!$I$6-'(Energiepreise)'!$I$9)/100*U$23)</f>
        <v>0</v>
      </c>
      <c r="V208" s="674" t="n">
        <f aca="true">IF('(Energiepreise)'!$C$17&lt;&gt;"",'(Energiepreise)'!$C$17,OFFSET('(Energiepreise)'!$I$17,0,$C207+'(Energiepreise)'!$I$6-'(Energiepreise)'!$I$9)/100*V$23)</f>
        <v>0</v>
      </c>
      <c r="W208" s="674" t="n">
        <f aca="true">IF('(Energiepreise)'!$C$17&lt;&gt;"",'(Energiepreise)'!$C$17,OFFSET('(Energiepreise)'!$I$17,0,$C207+'(Energiepreise)'!$I$6-'(Energiepreise)'!$I$9)/100*W$23)</f>
        <v>0</v>
      </c>
      <c r="X208" s="674" t="n">
        <f aca="true">IF('(Energiepreise)'!$C$17&lt;&gt;"",'(Energiepreise)'!$C$17,OFFSET('(Energiepreise)'!$I$17,0,$C207+'(Energiepreise)'!$I$6-'(Energiepreise)'!$I$9)/100*X$23)</f>
        <v>0</v>
      </c>
      <c r="Y208" s="674" t="n">
        <f aca="true">IF('(Energiepreise)'!$C$17&lt;&gt;"",'(Energiepreise)'!$C$17,OFFSET('(Energiepreise)'!$I$17,0,$C207+'(Energiepreise)'!$I$6-'(Energiepreise)'!$I$9)/100*Y$23)</f>
        <v>0</v>
      </c>
      <c r="Z208" s="674" t="n">
        <f aca="true">IF('(Energiepreise)'!$C$17&lt;&gt;"",'(Energiepreise)'!$C$17,OFFSET('(Energiepreise)'!$I$17,0,$C207+'(Energiepreise)'!$I$6-'(Energiepreise)'!$I$9)/100*Z$23)</f>
        <v>0</v>
      </c>
      <c r="AA208" s="674" t="n">
        <f aca="true">IF('(Energiepreise)'!$C$17&lt;&gt;"",'(Energiepreise)'!$C$17,OFFSET('(Energiepreise)'!$I$17,0,$C207+'(Energiepreise)'!$I$6-'(Energiepreise)'!$I$9)/100*AA$23)</f>
        <v>0</v>
      </c>
      <c r="AB208" s="674" t="n">
        <f aca="true">IF('(Energiepreise)'!$C$17&lt;&gt;"",'(Energiepreise)'!$C$17,OFFSET('(Energiepreise)'!$I$17,0,$C207+'(Energiepreise)'!$I$6-'(Energiepreise)'!$I$9)/100*AB$23)</f>
        <v>0</v>
      </c>
      <c r="AC208" s="674" t="n">
        <f aca="true">IF('(Energiepreise)'!$C$17&lt;&gt;"",'(Energiepreise)'!$C$17,OFFSET('(Energiepreise)'!$I$17,0,$C207+'(Energiepreise)'!$I$6-'(Energiepreise)'!$I$9)/100*AC$23)</f>
        <v>0</v>
      </c>
      <c r="AD208" s="674" t="n">
        <f aca="true">IF('(Energiepreise)'!$C$17&lt;&gt;"",'(Energiepreise)'!$C$17,OFFSET('(Energiepreise)'!$I$17,0,$C207+'(Energiepreise)'!$I$6-'(Energiepreise)'!$I$9)/100*AD$23)</f>
        <v>0</v>
      </c>
      <c r="AE208" s="674" t="n">
        <f aca="true">IF('(Energiepreise)'!$C$17&lt;&gt;"",'(Energiepreise)'!$C$17,OFFSET('(Energiepreise)'!$I$17,0,$C207+'(Energiepreise)'!$I$6-'(Energiepreise)'!$I$9)/100*AE$23)</f>
        <v>0</v>
      </c>
      <c r="AF208" s="674" t="n">
        <f aca="true">IF('(Energiepreise)'!$C$17&lt;&gt;"",'(Energiepreise)'!$C$17,OFFSET('(Energiepreise)'!$I$17,0,$C207+'(Energiepreise)'!$I$6-'(Energiepreise)'!$I$9)/100*AF$23)</f>
        <v>0</v>
      </c>
      <c r="AG208" s="674" t="n">
        <f aca="true">IF('(Energiepreise)'!$C$17&lt;&gt;"",'(Energiepreise)'!$C$17,OFFSET('(Energiepreise)'!$I$17,0,$C207+'(Energiepreise)'!$I$6-'(Energiepreise)'!$I$9)/100*AG$23)</f>
        <v>0</v>
      </c>
      <c r="AH208" s="674" t="n">
        <f aca="true">IF('(Energiepreise)'!$C$17&lt;&gt;"",'(Energiepreise)'!$C$17,OFFSET('(Energiepreise)'!$I$17,0,$C207+'(Energiepreise)'!$I$6-'(Energiepreise)'!$I$9)/100*AH$23)</f>
        <v>0</v>
      </c>
      <c r="AI208" s="674" t="n">
        <f aca="true">IF('(Energiepreise)'!$C$17&lt;&gt;"",'(Energiepreise)'!$C$17,OFFSET('(Energiepreise)'!$I$17,0,$C207+'(Energiepreise)'!$I$6-'(Energiepreise)'!$I$9)/100*AI$23)</f>
        <v>0</v>
      </c>
      <c r="AJ208" s="674" t="n">
        <f aca="true">IF('(Energiepreise)'!$C$17&lt;&gt;"",'(Energiepreise)'!$C$17,OFFSET('(Energiepreise)'!$I$17,0,$C207+'(Energiepreise)'!$I$6-'(Energiepreise)'!$I$9)/100*AJ$23)</f>
        <v>0</v>
      </c>
      <c r="AK208" s="674" t="n">
        <f aca="true">IF('(Energiepreise)'!$C$17&lt;&gt;"",'(Energiepreise)'!$C$17,OFFSET('(Energiepreise)'!$I$17,0,$C207+'(Energiepreise)'!$I$6-'(Energiepreise)'!$I$9)/100*AK$23)</f>
        <v>0</v>
      </c>
      <c r="AL208" s="674" t="n">
        <f aca="true">IF('(Energiepreise)'!$C$17&lt;&gt;"",'(Energiepreise)'!$C$17,OFFSET('(Energiepreise)'!$I$17,0,$C207+'(Energiepreise)'!$I$6-'(Energiepreise)'!$I$9)/100*AL$23)</f>
        <v>0</v>
      </c>
      <c r="AM208" s="674" t="n">
        <f aca="true">IF('(Energiepreise)'!$C$17&lt;&gt;"",'(Energiepreise)'!$C$17,OFFSET('(Energiepreise)'!$I$17,0,$C207+'(Energiepreise)'!$I$6-'(Energiepreise)'!$I$9)/100*AM$23)</f>
        <v>0</v>
      </c>
      <c r="AN208" s="674" t="n">
        <f aca="true">IF('(Energiepreise)'!$C$17&lt;&gt;"",'(Energiepreise)'!$C$17,OFFSET('(Energiepreise)'!$I$17,0,$C207+'(Energiepreise)'!$I$6-'(Energiepreise)'!$I$9)/100*AN$23)</f>
        <v>0</v>
      </c>
      <c r="ALP208" s="669"/>
      <c r="ALQ208" s="669"/>
      <c r="ALR208" s="669"/>
      <c r="ALS208" s="669"/>
    </row>
    <row r="209" s="569" customFormat="true" ht="17.25" hidden="false" customHeight="false" outlineLevel="0" collapsed="false">
      <c r="A209" s="660"/>
      <c r="B209" s="670"/>
      <c r="C209" s="671" t="n">
        <v>32</v>
      </c>
      <c r="D209" s="673"/>
      <c r="E209" s="667"/>
      <c r="F209" s="674" t="n">
        <f aca="true">IF('(Energiepreise)'!$C$17&lt;&gt;"",'(Energiepreise)'!$C$17,OFFSET('(Energiepreise)'!$I$17,0,$C208+'(Energiepreise)'!$I$6-'(Energiepreise)'!$I$9)/100*F$23)</f>
        <v>0</v>
      </c>
      <c r="G209" s="674" t="n">
        <f aca="true">IF('(Energiepreise)'!$C$17&lt;&gt;"",'(Energiepreise)'!$C$17,OFFSET('(Energiepreise)'!$I$17,0,$C208+'(Energiepreise)'!$I$6-'(Energiepreise)'!$I$9)/100*G$23)</f>
        <v>0</v>
      </c>
      <c r="H209" s="674" t="n">
        <f aca="true">IF('(Energiepreise)'!$C$17&lt;&gt;"",'(Energiepreise)'!$C$17,OFFSET('(Energiepreise)'!$I$17,0,$C208+'(Energiepreise)'!$I$6-'(Energiepreise)'!$I$9)/100*H$23)</f>
        <v>0</v>
      </c>
      <c r="I209" s="674" t="n">
        <f aca="true">IF('(Energiepreise)'!$C$17&lt;&gt;"",'(Energiepreise)'!$C$17,OFFSET('(Energiepreise)'!$I$17,0,$C208+'(Energiepreise)'!$I$6-'(Energiepreise)'!$I$9)/100*I$23)</f>
        <v>0</v>
      </c>
      <c r="J209" s="675"/>
      <c r="K209" s="676" t="n">
        <f aca="false">SUM(F209:I209)</f>
        <v>0</v>
      </c>
      <c r="L209" s="675"/>
      <c r="M209" s="675"/>
      <c r="N209" s="674" t="n">
        <f aca="true">IF('(Energiepreise)'!$C$17&lt;&gt;"",'(Energiepreise)'!$C$17,OFFSET('(Energiepreise)'!$I$17,0,$C208+'(Energiepreise)'!$I$6-'(Energiepreise)'!$I$9)/100*N$23)</f>
        <v>0</v>
      </c>
      <c r="O209" s="674" t="n">
        <f aca="true">IF('(Energiepreise)'!$C$17&lt;&gt;"",'(Energiepreise)'!$C$17,OFFSET('(Energiepreise)'!$I$17,0,$C208+'(Energiepreise)'!$I$6-'(Energiepreise)'!$I$9)/100*O$23)</f>
        <v>0</v>
      </c>
      <c r="P209" s="674" t="n">
        <f aca="true">IF('(Energiepreise)'!$C$17&lt;&gt;"",'(Energiepreise)'!$C$17,OFFSET('(Energiepreise)'!$I$17,0,$C208+'(Energiepreise)'!$I$6-'(Energiepreise)'!$I$9)/100*P$23)</f>
        <v>0</v>
      </c>
      <c r="Q209" s="674" t="n">
        <f aca="true">IF('(Energiepreise)'!$C$17&lt;&gt;"",'(Energiepreise)'!$C$17,OFFSET('(Energiepreise)'!$I$17,0,$C208+'(Energiepreise)'!$I$6-'(Energiepreise)'!$I$9)/100*Q$23)</f>
        <v>0</v>
      </c>
      <c r="R209" s="675"/>
      <c r="S209" s="677" t="n">
        <f aca="false">SUM(N209:Q209)</f>
        <v>0</v>
      </c>
      <c r="T209" s="675"/>
      <c r="U209" s="674" t="n">
        <f aca="true">IF('(Energiepreise)'!$C$17&lt;&gt;"",'(Energiepreise)'!$C$17,OFFSET('(Energiepreise)'!$I$17,0,$C208+'(Energiepreise)'!$I$6-'(Energiepreise)'!$I$9)/100*U$23)</f>
        <v>0</v>
      </c>
      <c r="V209" s="674" t="n">
        <f aca="true">IF('(Energiepreise)'!$C$17&lt;&gt;"",'(Energiepreise)'!$C$17,OFFSET('(Energiepreise)'!$I$17,0,$C208+'(Energiepreise)'!$I$6-'(Energiepreise)'!$I$9)/100*V$23)</f>
        <v>0</v>
      </c>
      <c r="W209" s="674" t="n">
        <f aca="true">IF('(Energiepreise)'!$C$17&lt;&gt;"",'(Energiepreise)'!$C$17,OFFSET('(Energiepreise)'!$I$17,0,$C208+'(Energiepreise)'!$I$6-'(Energiepreise)'!$I$9)/100*W$23)</f>
        <v>0</v>
      </c>
      <c r="X209" s="674" t="n">
        <f aca="true">IF('(Energiepreise)'!$C$17&lt;&gt;"",'(Energiepreise)'!$C$17,OFFSET('(Energiepreise)'!$I$17,0,$C208+'(Energiepreise)'!$I$6-'(Energiepreise)'!$I$9)/100*X$23)</f>
        <v>0</v>
      </c>
      <c r="Y209" s="674" t="n">
        <f aca="true">IF('(Energiepreise)'!$C$17&lt;&gt;"",'(Energiepreise)'!$C$17,OFFSET('(Energiepreise)'!$I$17,0,$C208+'(Energiepreise)'!$I$6-'(Energiepreise)'!$I$9)/100*Y$23)</f>
        <v>0</v>
      </c>
      <c r="Z209" s="674" t="n">
        <f aca="true">IF('(Energiepreise)'!$C$17&lt;&gt;"",'(Energiepreise)'!$C$17,OFFSET('(Energiepreise)'!$I$17,0,$C208+'(Energiepreise)'!$I$6-'(Energiepreise)'!$I$9)/100*Z$23)</f>
        <v>0</v>
      </c>
      <c r="AA209" s="674" t="n">
        <f aca="true">IF('(Energiepreise)'!$C$17&lt;&gt;"",'(Energiepreise)'!$C$17,OFFSET('(Energiepreise)'!$I$17,0,$C208+'(Energiepreise)'!$I$6-'(Energiepreise)'!$I$9)/100*AA$23)</f>
        <v>0</v>
      </c>
      <c r="AB209" s="674" t="n">
        <f aca="true">IF('(Energiepreise)'!$C$17&lt;&gt;"",'(Energiepreise)'!$C$17,OFFSET('(Energiepreise)'!$I$17,0,$C208+'(Energiepreise)'!$I$6-'(Energiepreise)'!$I$9)/100*AB$23)</f>
        <v>0</v>
      </c>
      <c r="AC209" s="674" t="n">
        <f aca="true">IF('(Energiepreise)'!$C$17&lt;&gt;"",'(Energiepreise)'!$C$17,OFFSET('(Energiepreise)'!$I$17,0,$C208+'(Energiepreise)'!$I$6-'(Energiepreise)'!$I$9)/100*AC$23)</f>
        <v>0</v>
      </c>
      <c r="AD209" s="674" t="n">
        <f aca="true">IF('(Energiepreise)'!$C$17&lt;&gt;"",'(Energiepreise)'!$C$17,OFFSET('(Energiepreise)'!$I$17,0,$C208+'(Energiepreise)'!$I$6-'(Energiepreise)'!$I$9)/100*AD$23)</f>
        <v>0</v>
      </c>
      <c r="AE209" s="674" t="n">
        <f aca="true">IF('(Energiepreise)'!$C$17&lt;&gt;"",'(Energiepreise)'!$C$17,OFFSET('(Energiepreise)'!$I$17,0,$C208+'(Energiepreise)'!$I$6-'(Energiepreise)'!$I$9)/100*AE$23)</f>
        <v>0</v>
      </c>
      <c r="AF209" s="674" t="n">
        <f aca="true">IF('(Energiepreise)'!$C$17&lt;&gt;"",'(Energiepreise)'!$C$17,OFFSET('(Energiepreise)'!$I$17,0,$C208+'(Energiepreise)'!$I$6-'(Energiepreise)'!$I$9)/100*AF$23)</f>
        <v>0</v>
      </c>
      <c r="AG209" s="674" t="n">
        <f aca="true">IF('(Energiepreise)'!$C$17&lt;&gt;"",'(Energiepreise)'!$C$17,OFFSET('(Energiepreise)'!$I$17,0,$C208+'(Energiepreise)'!$I$6-'(Energiepreise)'!$I$9)/100*AG$23)</f>
        <v>0</v>
      </c>
      <c r="AH209" s="674" t="n">
        <f aca="true">IF('(Energiepreise)'!$C$17&lt;&gt;"",'(Energiepreise)'!$C$17,OFFSET('(Energiepreise)'!$I$17,0,$C208+'(Energiepreise)'!$I$6-'(Energiepreise)'!$I$9)/100*AH$23)</f>
        <v>0</v>
      </c>
      <c r="AI209" s="674" t="n">
        <f aca="true">IF('(Energiepreise)'!$C$17&lt;&gt;"",'(Energiepreise)'!$C$17,OFFSET('(Energiepreise)'!$I$17,0,$C208+'(Energiepreise)'!$I$6-'(Energiepreise)'!$I$9)/100*AI$23)</f>
        <v>0</v>
      </c>
      <c r="AJ209" s="674" t="n">
        <f aca="true">IF('(Energiepreise)'!$C$17&lt;&gt;"",'(Energiepreise)'!$C$17,OFFSET('(Energiepreise)'!$I$17,0,$C208+'(Energiepreise)'!$I$6-'(Energiepreise)'!$I$9)/100*AJ$23)</f>
        <v>0</v>
      </c>
      <c r="AK209" s="674" t="n">
        <f aca="true">IF('(Energiepreise)'!$C$17&lt;&gt;"",'(Energiepreise)'!$C$17,OFFSET('(Energiepreise)'!$I$17,0,$C208+'(Energiepreise)'!$I$6-'(Energiepreise)'!$I$9)/100*AK$23)</f>
        <v>0</v>
      </c>
      <c r="AL209" s="674" t="n">
        <f aca="true">IF('(Energiepreise)'!$C$17&lt;&gt;"",'(Energiepreise)'!$C$17,OFFSET('(Energiepreise)'!$I$17,0,$C208+'(Energiepreise)'!$I$6-'(Energiepreise)'!$I$9)/100*AL$23)</f>
        <v>0</v>
      </c>
      <c r="AM209" s="674" t="n">
        <f aca="true">IF('(Energiepreise)'!$C$17&lt;&gt;"",'(Energiepreise)'!$C$17,OFFSET('(Energiepreise)'!$I$17,0,$C208+'(Energiepreise)'!$I$6-'(Energiepreise)'!$I$9)/100*AM$23)</f>
        <v>0</v>
      </c>
      <c r="AN209" s="674" t="n">
        <f aca="true">IF('(Energiepreise)'!$C$17&lt;&gt;"",'(Energiepreise)'!$C$17,OFFSET('(Energiepreise)'!$I$17,0,$C208+'(Energiepreise)'!$I$6-'(Energiepreise)'!$I$9)/100*AN$23)</f>
        <v>0</v>
      </c>
      <c r="ALP209" s="669"/>
      <c r="ALQ209" s="669"/>
      <c r="ALR209" s="669"/>
      <c r="ALS209" s="669"/>
    </row>
    <row r="210" s="569" customFormat="true" ht="17.25" hidden="false" customHeight="false" outlineLevel="0" collapsed="false">
      <c r="A210" s="660"/>
      <c r="B210" s="670"/>
      <c r="C210" s="671" t="n">
        <v>33</v>
      </c>
      <c r="D210" s="673"/>
      <c r="E210" s="667"/>
      <c r="F210" s="674" t="n">
        <f aca="true">IF('(Energiepreise)'!$C$17&lt;&gt;"",'(Energiepreise)'!$C$17,OFFSET('(Energiepreise)'!$I$17,0,$C209+'(Energiepreise)'!$I$6-'(Energiepreise)'!$I$9)/100*F$23)</f>
        <v>0</v>
      </c>
      <c r="G210" s="674" t="n">
        <f aca="true">IF('(Energiepreise)'!$C$17&lt;&gt;"",'(Energiepreise)'!$C$17,OFFSET('(Energiepreise)'!$I$17,0,$C209+'(Energiepreise)'!$I$6-'(Energiepreise)'!$I$9)/100*G$23)</f>
        <v>0</v>
      </c>
      <c r="H210" s="674" t="n">
        <f aca="true">IF('(Energiepreise)'!$C$17&lt;&gt;"",'(Energiepreise)'!$C$17,OFFSET('(Energiepreise)'!$I$17,0,$C209+'(Energiepreise)'!$I$6-'(Energiepreise)'!$I$9)/100*H$23)</f>
        <v>0</v>
      </c>
      <c r="I210" s="674" t="n">
        <f aca="true">IF('(Energiepreise)'!$C$17&lt;&gt;"",'(Energiepreise)'!$C$17,OFFSET('(Energiepreise)'!$I$17,0,$C209+'(Energiepreise)'!$I$6-'(Energiepreise)'!$I$9)/100*I$23)</f>
        <v>0</v>
      </c>
      <c r="J210" s="675"/>
      <c r="K210" s="676" t="n">
        <f aca="false">SUM(F210:I210)</f>
        <v>0</v>
      </c>
      <c r="L210" s="675"/>
      <c r="M210" s="675"/>
      <c r="N210" s="674" t="n">
        <f aca="true">IF('(Energiepreise)'!$C$17&lt;&gt;"",'(Energiepreise)'!$C$17,OFFSET('(Energiepreise)'!$I$17,0,$C209+'(Energiepreise)'!$I$6-'(Energiepreise)'!$I$9)/100*N$23)</f>
        <v>0</v>
      </c>
      <c r="O210" s="674" t="n">
        <f aca="true">IF('(Energiepreise)'!$C$17&lt;&gt;"",'(Energiepreise)'!$C$17,OFFSET('(Energiepreise)'!$I$17,0,$C209+'(Energiepreise)'!$I$6-'(Energiepreise)'!$I$9)/100*O$23)</f>
        <v>0</v>
      </c>
      <c r="P210" s="674" t="n">
        <f aca="true">IF('(Energiepreise)'!$C$17&lt;&gt;"",'(Energiepreise)'!$C$17,OFFSET('(Energiepreise)'!$I$17,0,$C209+'(Energiepreise)'!$I$6-'(Energiepreise)'!$I$9)/100*P$23)</f>
        <v>0</v>
      </c>
      <c r="Q210" s="674" t="n">
        <f aca="true">IF('(Energiepreise)'!$C$17&lt;&gt;"",'(Energiepreise)'!$C$17,OFFSET('(Energiepreise)'!$I$17,0,$C209+'(Energiepreise)'!$I$6-'(Energiepreise)'!$I$9)/100*Q$23)</f>
        <v>0</v>
      </c>
      <c r="R210" s="675"/>
      <c r="S210" s="677" t="n">
        <f aca="false">SUM(N210:Q210)</f>
        <v>0</v>
      </c>
      <c r="T210" s="675"/>
      <c r="U210" s="674" t="n">
        <f aca="true">IF('(Energiepreise)'!$C$17&lt;&gt;"",'(Energiepreise)'!$C$17,OFFSET('(Energiepreise)'!$I$17,0,$C209+'(Energiepreise)'!$I$6-'(Energiepreise)'!$I$9)/100*U$23)</f>
        <v>0</v>
      </c>
      <c r="V210" s="674" t="n">
        <f aca="true">IF('(Energiepreise)'!$C$17&lt;&gt;"",'(Energiepreise)'!$C$17,OFFSET('(Energiepreise)'!$I$17,0,$C209+'(Energiepreise)'!$I$6-'(Energiepreise)'!$I$9)/100*V$23)</f>
        <v>0</v>
      </c>
      <c r="W210" s="674" t="n">
        <f aca="true">IF('(Energiepreise)'!$C$17&lt;&gt;"",'(Energiepreise)'!$C$17,OFFSET('(Energiepreise)'!$I$17,0,$C209+'(Energiepreise)'!$I$6-'(Energiepreise)'!$I$9)/100*W$23)</f>
        <v>0</v>
      </c>
      <c r="X210" s="674" t="n">
        <f aca="true">IF('(Energiepreise)'!$C$17&lt;&gt;"",'(Energiepreise)'!$C$17,OFFSET('(Energiepreise)'!$I$17,0,$C209+'(Energiepreise)'!$I$6-'(Energiepreise)'!$I$9)/100*X$23)</f>
        <v>0</v>
      </c>
      <c r="Y210" s="674" t="n">
        <f aca="true">IF('(Energiepreise)'!$C$17&lt;&gt;"",'(Energiepreise)'!$C$17,OFFSET('(Energiepreise)'!$I$17,0,$C209+'(Energiepreise)'!$I$6-'(Energiepreise)'!$I$9)/100*Y$23)</f>
        <v>0</v>
      </c>
      <c r="Z210" s="674" t="n">
        <f aca="true">IF('(Energiepreise)'!$C$17&lt;&gt;"",'(Energiepreise)'!$C$17,OFFSET('(Energiepreise)'!$I$17,0,$C209+'(Energiepreise)'!$I$6-'(Energiepreise)'!$I$9)/100*Z$23)</f>
        <v>0</v>
      </c>
      <c r="AA210" s="674" t="n">
        <f aca="true">IF('(Energiepreise)'!$C$17&lt;&gt;"",'(Energiepreise)'!$C$17,OFFSET('(Energiepreise)'!$I$17,0,$C209+'(Energiepreise)'!$I$6-'(Energiepreise)'!$I$9)/100*AA$23)</f>
        <v>0</v>
      </c>
      <c r="AB210" s="674" t="n">
        <f aca="true">IF('(Energiepreise)'!$C$17&lt;&gt;"",'(Energiepreise)'!$C$17,OFFSET('(Energiepreise)'!$I$17,0,$C209+'(Energiepreise)'!$I$6-'(Energiepreise)'!$I$9)/100*AB$23)</f>
        <v>0</v>
      </c>
      <c r="AC210" s="674" t="n">
        <f aca="true">IF('(Energiepreise)'!$C$17&lt;&gt;"",'(Energiepreise)'!$C$17,OFFSET('(Energiepreise)'!$I$17,0,$C209+'(Energiepreise)'!$I$6-'(Energiepreise)'!$I$9)/100*AC$23)</f>
        <v>0</v>
      </c>
      <c r="AD210" s="674" t="n">
        <f aca="true">IF('(Energiepreise)'!$C$17&lt;&gt;"",'(Energiepreise)'!$C$17,OFFSET('(Energiepreise)'!$I$17,0,$C209+'(Energiepreise)'!$I$6-'(Energiepreise)'!$I$9)/100*AD$23)</f>
        <v>0</v>
      </c>
      <c r="AE210" s="674" t="n">
        <f aca="true">IF('(Energiepreise)'!$C$17&lt;&gt;"",'(Energiepreise)'!$C$17,OFFSET('(Energiepreise)'!$I$17,0,$C209+'(Energiepreise)'!$I$6-'(Energiepreise)'!$I$9)/100*AE$23)</f>
        <v>0</v>
      </c>
      <c r="AF210" s="674" t="n">
        <f aca="true">IF('(Energiepreise)'!$C$17&lt;&gt;"",'(Energiepreise)'!$C$17,OFFSET('(Energiepreise)'!$I$17,0,$C209+'(Energiepreise)'!$I$6-'(Energiepreise)'!$I$9)/100*AF$23)</f>
        <v>0</v>
      </c>
      <c r="AG210" s="674" t="n">
        <f aca="true">IF('(Energiepreise)'!$C$17&lt;&gt;"",'(Energiepreise)'!$C$17,OFFSET('(Energiepreise)'!$I$17,0,$C209+'(Energiepreise)'!$I$6-'(Energiepreise)'!$I$9)/100*AG$23)</f>
        <v>0</v>
      </c>
      <c r="AH210" s="674" t="n">
        <f aca="true">IF('(Energiepreise)'!$C$17&lt;&gt;"",'(Energiepreise)'!$C$17,OFFSET('(Energiepreise)'!$I$17,0,$C209+'(Energiepreise)'!$I$6-'(Energiepreise)'!$I$9)/100*AH$23)</f>
        <v>0</v>
      </c>
      <c r="AI210" s="674" t="n">
        <f aca="true">IF('(Energiepreise)'!$C$17&lt;&gt;"",'(Energiepreise)'!$C$17,OFFSET('(Energiepreise)'!$I$17,0,$C209+'(Energiepreise)'!$I$6-'(Energiepreise)'!$I$9)/100*AI$23)</f>
        <v>0</v>
      </c>
      <c r="AJ210" s="674" t="n">
        <f aca="true">IF('(Energiepreise)'!$C$17&lt;&gt;"",'(Energiepreise)'!$C$17,OFFSET('(Energiepreise)'!$I$17,0,$C209+'(Energiepreise)'!$I$6-'(Energiepreise)'!$I$9)/100*AJ$23)</f>
        <v>0</v>
      </c>
      <c r="AK210" s="674" t="n">
        <f aca="true">IF('(Energiepreise)'!$C$17&lt;&gt;"",'(Energiepreise)'!$C$17,OFFSET('(Energiepreise)'!$I$17,0,$C209+'(Energiepreise)'!$I$6-'(Energiepreise)'!$I$9)/100*AK$23)</f>
        <v>0</v>
      </c>
      <c r="AL210" s="674" t="n">
        <f aca="true">IF('(Energiepreise)'!$C$17&lt;&gt;"",'(Energiepreise)'!$C$17,OFFSET('(Energiepreise)'!$I$17,0,$C209+'(Energiepreise)'!$I$6-'(Energiepreise)'!$I$9)/100*AL$23)</f>
        <v>0</v>
      </c>
      <c r="AM210" s="674" t="n">
        <f aca="true">IF('(Energiepreise)'!$C$17&lt;&gt;"",'(Energiepreise)'!$C$17,OFFSET('(Energiepreise)'!$I$17,0,$C209+'(Energiepreise)'!$I$6-'(Energiepreise)'!$I$9)/100*AM$23)</f>
        <v>0</v>
      </c>
      <c r="AN210" s="674" t="n">
        <f aca="true">IF('(Energiepreise)'!$C$17&lt;&gt;"",'(Energiepreise)'!$C$17,OFFSET('(Energiepreise)'!$I$17,0,$C209+'(Energiepreise)'!$I$6-'(Energiepreise)'!$I$9)/100*AN$23)</f>
        <v>0</v>
      </c>
      <c r="ALP210" s="669"/>
      <c r="ALQ210" s="669"/>
      <c r="ALR210" s="669"/>
      <c r="ALS210" s="669"/>
    </row>
    <row r="211" s="569" customFormat="true" ht="17.25" hidden="false" customHeight="false" outlineLevel="0" collapsed="false">
      <c r="A211" s="660"/>
      <c r="B211" s="670"/>
      <c r="C211" s="671" t="n">
        <v>34</v>
      </c>
      <c r="D211" s="673"/>
      <c r="E211" s="667"/>
      <c r="F211" s="674" t="n">
        <f aca="true">IF('(Energiepreise)'!$C$17&lt;&gt;"",'(Energiepreise)'!$C$17,OFFSET('(Energiepreise)'!$I$17,0,$C210+'(Energiepreise)'!$I$6-'(Energiepreise)'!$I$9)/100*F$23)</f>
        <v>0</v>
      </c>
      <c r="G211" s="674" t="n">
        <f aca="true">IF('(Energiepreise)'!$C$17&lt;&gt;"",'(Energiepreise)'!$C$17,OFFSET('(Energiepreise)'!$I$17,0,$C210+'(Energiepreise)'!$I$6-'(Energiepreise)'!$I$9)/100*G$23)</f>
        <v>0</v>
      </c>
      <c r="H211" s="674" t="n">
        <f aca="true">IF('(Energiepreise)'!$C$17&lt;&gt;"",'(Energiepreise)'!$C$17,OFFSET('(Energiepreise)'!$I$17,0,$C210+'(Energiepreise)'!$I$6-'(Energiepreise)'!$I$9)/100*H$23)</f>
        <v>0</v>
      </c>
      <c r="I211" s="674" t="n">
        <f aca="true">IF('(Energiepreise)'!$C$17&lt;&gt;"",'(Energiepreise)'!$C$17,OFFSET('(Energiepreise)'!$I$17,0,$C210+'(Energiepreise)'!$I$6-'(Energiepreise)'!$I$9)/100*I$23)</f>
        <v>0</v>
      </c>
      <c r="J211" s="675"/>
      <c r="K211" s="676" t="n">
        <f aca="false">SUM(F211:I211)</f>
        <v>0</v>
      </c>
      <c r="L211" s="675"/>
      <c r="M211" s="675"/>
      <c r="N211" s="674" t="n">
        <f aca="true">IF('(Energiepreise)'!$C$17&lt;&gt;"",'(Energiepreise)'!$C$17,OFFSET('(Energiepreise)'!$I$17,0,$C210+'(Energiepreise)'!$I$6-'(Energiepreise)'!$I$9)/100*N$23)</f>
        <v>0</v>
      </c>
      <c r="O211" s="674" t="n">
        <f aca="true">IF('(Energiepreise)'!$C$17&lt;&gt;"",'(Energiepreise)'!$C$17,OFFSET('(Energiepreise)'!$I$17,0,$C210+'(Energiepreise)'!$I$6-'(Energiepreise)'!$I$9)/100*O$23)</f>
        <v>0</v>
      </c>
      <c r="P211" s="674" t="n">
        <f aca="true">IF('(Energiepreise)'!$C$17&lt;&gt;"",'(Energiepreise)'!$C$17,OFFSET('(Energiepreise)'!$I$17,0,$C210+'(Energiepreise)'!$I$6-'(Energiepreise)'!$I$9)/100*P$23)</f>
        <v>0</v>
      </c>
      <c r="Q211" s="674" t="n">
        <f aca="true">IF('(Energiepreise)'!$C$17&lt;&gt;"",'(Energiepreise)'!$C$17,OFFSET('(Energiepreise)'!$I$17,0,$C210+'(Energiepreise)'!$I$6-'(Energiepreise)'!$I$9)/100*Q$23)</f>
        <v>0</v>
      </c>
      <c r="R211" s="675"/>
      <c r="S211" s="677" t="n">
        <f aca="false">SUM(N211:Q211)</f>
        <v>0</v>
      </c>
      <c r="T211" s="675"/>
      <c r="U211" s="674" t="n">
        <f aca="true">IF('(Energiepreise)'!$C$17&lt;&gt;"",'(Energiepreise)'!$C$17,OFFSET('(Energiepreise)'!$I$17,0,$C210+'(Energiepreise)'!$I$6-'(Energiepreise)'!$I$9)/100*U$23)</f>
        <v>0</v>
      </c>
      <c r="V211" s="674" t="n">
        <f aca="true">IF('(Energiepreise)'!$C$17&lt;&gt;"",'(Energiepreise)'!$C$17,OFFSET('(Energiepreise)'!$I$17,0,$C210+'(Energiepreise)'!$I$6-'(Energiepreise)'!$I$9)/100*V$23)</f>
        <v>0</v>
      </c>
      <c r="W211" s="674" t="n">
        <f aca="true">IF('(Energiepreise)'!$C$17&lt;&gt;"",'(Energiepreise)'!$C$17,OFFSET('(Energiepreise)'!$I$17,0,$C210+'(Energiepreise)'!$I$6-'(Energiepreise)'!$I$9)/100*W$23)</f>
        <v>0</v>
      </c>
      <c r="X211" s="674" t="n">
        <f aca="true">IF('(Energiepreise)'!$C$17&lt;&gt;"",'(Energiepreise)'!$C$17,OFFSET('(Energiepreise)'!$I$17,0,$C210+'(Energiepreise)'!$I$6-'(Energiepreise)'!$I$9)/100*X$23)</f>
        <v>0</v>
      </c>
      <c r="Y211" s="674" t="n">
        <f aca="true">IF('(Energiepreise)'!$C$17&lt;&gt;"",'(Energiepreise)'!$C$17,OFFSET('(Energiepreise)'!$I$17,0,$C210+'(Energiepreise)'!$I$6-'(Energiepreise)'!$I$9)/100*Y$23)</f>
        <v>0</v>
      </c>
      <c r="Z211" s="674" t="n">
        <f aca="true">IF('(Energiepreise)'!$C$17&lt;&gt;"",'(Energiepreise)'!$C$17,OFFSET('(Energiepreise)'!$I$17,0,$C210+'(Energiepreise)'!$I$6-'(Energiepreise)'!$I$9)/100*Z$23)</f>
        <v>0</v>
      </c>
      <c r="AA211" s="674" t="n">
        <f aca="true">IF('(Energiepreise)'!$C$17&lt;&gt;"",'(Energiepreise)'!$C$17,OFFSET('(Energiepreise)'!$I$17,0,$C210+'(Energiepreise)'!$I$6-'(Energiepreise)'!$I$9)/100*AA$23)</f>
        <v>0</v>
      </c>
      <c r="AB211" s="674" t="n">
        <f aca="true">IF('(Energiepreise)'!$C$17&lt;&gt;"",'(Energiepreise)'!$C$17,OFFSET('(Energiepreise)'!$I$17,0,$C210+'(Energiepreise)'!$I$6-'(Energiepreise)'!$I$9)/100*AB$23)</f>
        <v>0</v>
      </c>
      <c r="AC211" s="674" t="n">
        <f aca="true">IF('(Energiepreise)'!$C$17&lt;&gt;"",'(Energiepreise)'!$C$17,OFFSET('(Energiepreise)'!$I$17,0,$C210+'(Energiepreise)'!$I$6-'(Energiepreise)'!$I$9)/100*AC$23)</f>
        <v>0</v>
      </c>
      <c r="AD211" s="674" t="n">
        <f aca="true">IF('(Energiepreise)'!$C$17&lt;&gt;"",'(Energiepreise)'!$C$17,OFFSET('(Energiepreise)'!$I$17,0,$C210+'(Energiepreise)'!$I$6-'(Energiepreise)'!$I$9)/100*AD$23)</f>
        <v>0</v>
      </c>
      <c r="AE211" s="674" t="n">
        <f aca="true">IF('(Energiepreise)'!$C$17&lt;&gt;"",'(Energiepreise)'!$C$17,OFFSET('(Energiepreise)'!$I$17,0,$C210+'(Energiepreise)'!$I$6-'(Energiepreise)'!$I$9)/100*AE$23)</f>
        <v>0</v>
      </c>
      <c r="AF211" s="674" t="n">
        <f aca="true">IF('(Energiepreise)'!$C$17&lt;&gt;"",'(Energiepreise)'!$C$17,OFFSET('(Energiepreise)'!$I$17,0,$C210+'(Energiepreise)'!$I$6-'(Energiepreise)'!$I$9)/100*AF$23)</f>
        <v>0</v>
      </c>
      <c r="AG211" s="674" t="n">
        <f aca="true">IF('(Energiepreise)'!$C$17&lt;&gt;"",'(Energiepreise)'!$C$17,OFFSET('(Energiepreise)'!$I$17,0,$C210+'(Energiepreise)'!$I$6-'(Energiepreise)'!$I$9)/100*AG$23)</f>
        <v>0</v>
      </c>
      <c r="AH211" s="674" t="n">
        <f aca="true">IF('(Energiepreise)'!$C$17&lt;&gt;"",'(Energiepreise)'!$C$17,OFFSET('(Energiepreise)'!$I$17,0,$C210+'(Energiepreise)'!$I$6-'(Energiepreise)'!$I$9)/100*AH$23)</f>
        <v>0</v>
      </c>
      <c r="AI211" s="674" t="n">
        <f aca="true">IF('(Energiepreise)'!$C$17&lt;&gt;"",'(Energiepreise)'!$C$17,OFFSET('(Energiepreise)'!$I$17,0,$C210+'(Energiepreise)'!$I$6-'(Energiepreise)'!$I$9)/100*AI$23)</f>
        <v>0</v>
      </c>
      <c r="AJ211" s="674" t="n">
        <f aca="true">IF('(Energiepreise)'!$C$17&lt;&gt;"",'(Energiepreise)'!$C$17,OFFSET('(Energiepreise)'!$I$17,0,$C210+'(Energiepreise)'!$I$6-'(Energiepreise)'!$I$9)/100*AJ$23)</f>
        <v>0</v>
      </c>
      <c r="AK211" s="674" t="n">
        <f aca="true">IF('(Energiepreise)'!$C$17&lt;&gt;"",'(Energiepreise)'!$C$17,OFFSET('(Energiepreise)'!$I$17,0,$C210+'(Energiepreise)'!$I$6-'(Energiepreise)'!$I$9)/100*AK$23)</f>
        <v>0</v>
      </c>
      <c r="AL211" s="674" t="n">
        <f aca="true">IF('(Energiepreise)'!$C$17&lt;&gt;"",'(Energiepreise)'!$C$17,OFFSET('(Energiepreise)'!$I$17,0,$C210+'(Energiepreise)'!$I$6-'(Energiepreise)'!$I$9)/100*AL$23)</f>
        <v>0</v>
      </c>
      <c r="AM211" s="674" t="n">
        <f aca="true">IF('(Energiepreise)'!$C$17&lt;&gt;"",'(Energiepreise)'!$C$17,OFFSET('(Energiepreise)'!$I$17,0,$C210+'(Energiepreise)'!$I$6-'(Energiepreise)'!$I$9)/100*AM$23)</f>
        <v>0</v>
      </c>
      <c r="AN211" s="674" t="n">
        <f aca="true">IF('(Energiepreise)'!$C$17&lt;&gt;"",'(Energiepreise)'!$C$17,OFFSET('(Energiepreise)'!$I$17,0,$C210+'(Energiepreise)'!$I$6-'(Energiepreise)'!$I$9)/100*AN$23)</f>
        <v>0</v>
      </c>
      <c r="ALP211" s="669"/>
      <c r="ALQ211" s="669"/>
      <c r="ALR211" s="669"/>
      <c r="ALS211" s="669"/>
    </row>
    <row r="212" s="569" customFormat="true" ht="17.25" hidden="false" customHeight="false" outlineLevel="0" collapsed="false">
      <c r="A212" s="660"/>
      <c r="B212" s="670"/>
      <c r="C212" s="671" t="n">
        <v>35</v>
      </c>
      <c r="D212" s="673"/>
      <c r="E212" s="667"/>
      <c r="F212" s="674" t="n">
        <f aca="true">IF('(Energiepreise)'!$C$17&lt;&gt;"",'(Energiepreise)'!$C$17,OFFSET('(Energiepreise)'!$I$17,0,$C211+'(Energiepreise)'!$I$6-'(Energiepreise)'!$I$9)/100*F$23)</f>
        <v>0</v>
      </c>
      <c r="G212" s="674" t="n">
        <f aca="true">IF('(Energiepreise)'!$C$17&lt;&gt;"",'(Energiepreise)'!$C$17,OFFSET('(Energiepreise)'!$I$17,0,$C211+'(Energiepreise)'!$I$6-'(Energiepreise)'!$I$9)/100*G$23)</f>
        <v>0</v>
      </c>
      <c r="H212" s="674" t="n">
        <f aca="true">IF('(Energiepreise)'!$C$17&lt;&gt;"",'(Energiepreise)'!$C$17,OFFSET('(Energiepreise)'!$I$17,0,$C211+'(Energiepreise)'!$I$6-'(Energiepreise)'!$I$9)/100*H$23)</f>
        <v>0</v>
      </c>
      <c r="I212" s="674" t="n">
        <f aca="true">IF('(Energiepreise)'!$C$17&lt;&gt;"",'(Energiepreise)'!$C$17,OFFSET('(Energiepreise)'!$I$17,0,$C211+'(Energiepreise)'!$I$6-'(Energiepreise)'!$I$9)/100*I$23)</f>
        <v>0</v>
      </c>
      <c r="J212" s="675"/>
      <c r="K212" s="676" t="n">
        <f aca="false">SUM(F212:I212)</f>
        <v>0</v>
      </c>
      <c r="L212" s="675"/>
      <c r="M212" s="675"/>
      <c r="N212" s="674" t="n">
        <f aca="true">IF('(Energiepreise)'!$C$17&lt;&gt;"",'(Energiepreise)'!$C$17,OFFSET('(Energiepreise)'!$I$17,0,$C211+'(Energiepreise)'!$I$6-'(Energiepreise)'!$I$9)/100*N$23)</f>
        <v>0</v>
      </c>
      <c r="O212" s="674" t="n">
        <f aca="true">IF('(Energiepreise)'!$C$17&lt;&gt;"",'(Energiepreise)'!$C$17,OFFSET('(Energiepreise)'!$I$17,0,$C211+'(Energiepreise)'!$I$6-'(Energiepreise)'!$I$9)/100*O$23)</f>
        <v>0</v>
      </c>
      <c r="P212" s="674" t="n">
        <f aca="true">IF('(Energiepreise)'!$C$17&lt;&gt;"",'(Energiepreise)'!$C$17,OFFSET('(Energiepreise)'!$I$17,0,$C211+'(Energiepreise)'!$I$6-'(Energiepreise)'!$I$9)/100*P$23)</f>
        <v>0</v>
      </c>
      <c r="Q212" s="674" t="n">
        <f aca="true">IF('(Energiepreise)'!$C$17&lt;&gt;"",'(Energiepreise)'!$C$17,OFFSET('(Energiepreise)'!$I$17,0,$C211+'(Energiepreise)'!$I$6-'(Energiepreise)'!$I$9)/100*Q$23)</f>
        <v>0</v>
      </c>
      <c r="R212" s="675"/>
      <c r="S212" s="677" t="n">
        <f aca="false">SUM(N212:Q212)</f>
        <v>0</v>
      </c>
      <c r="T212" s="675"/>
      <c r="U212" s="674" t="n">
        <f aca="true">IF('(Energiepreise)'!$C$17&lt;&gt;"",'(Energiepreise)'!$C$17,OFFSET('(Energiepreise)'!$I$17,0,$C211+'(Energiepreise)'!$I$6-'(Energiepreise)'!$I$9)/100*U$23)</f>
        <v>0</v>
      </c>
      <c r="V212" s="674" t="n">
        <f aca="true">IF('(Energiepreise)'!$C$17&lt;&gt;"",'(Energiepreise)'!$C$17,OFFSET('(Energiepreise)'!$I$17,0,$C211+'(Energiepreise)'!$I$6-'(Energiepreise)'!$I$9)/100*V$23)</f>
        <v>0</v>
      </c>
      <c r="W212" s="674" t="n">
        <f aca="true">IF('(Energiepreise)'!$C$17&lt;&gt;"",'(Energiepreise)'!$C$17,OFFSET('(Energiepreise)'!$I$17,0,$C211+'(Energiepreise)'!$I$6-'(Energiepreise)'!$I$9)/100*W$23)</f>
        <v>0</v>
      </c>
      <c r="X212" s="674" t="n">
        <f aca="true">IF('(Energiepreise)'!$C$17&lt;&gt;"",'(Energiepreise)'!$C$17,OFFSET('(Energiepreise)'!$I$17,0,$C211+'(Energiepreise)'!$I$6-'(Energiepreise)'!$I$9)/100*X$23)</f>
        <v>0</v>
      </c>
      <c r="Y212" s="674" t="n">
        <f aca="true">IF('(Energiepreise)'!$C$17&lt;&gt;"",'(Energiepreise)'!$C$17,OFFSET('(Energiepreise)'!$I$17,0,$C211+'(Energiepreise)'!$I$6-'(Energiepreise)'!$I$9)/100*Y$23)</f>
        <v>0</v>
      </c>
      <c r="Z212" s="674" t="n">
        <f aca="true">IF('(Energiepreise)'!$C$17&lt;&gt;"",'(Energiepreise)'!$C$17,OFFSET('(Energiepreise)'!$I$17,0,$C211+'(Energiepreise)'!$I$6-'(Energiepreise)'!$I$9)/100*Z$23)</f>
        <v>0</v>
      </c>
      <c r="AA212" s="674" t="n">
        <f aca="true">IF('(Energiepreise)'!$C$17&lt;&gt;"",'(Energiepreise)'!$C$17,OFFSET('(Energiepreise)'!$I$17,0,$C211+'(Energiepreise)'!$I$6-'(Energiepreise)'!$I$9)/100*AA$23)</f>
        <v>0</v>
      </c>
      <c r="AB212" s="674" t="n">
        <f aca="true">IF('(Energiepreise)'!$C$17&lt;&gt;"",'(Energiepreise)'!$C$17,OFFSET('(Energiepreise)'!$I$17,0,$C211+'(Energiepreise)'!$I$6-'(Energiepreise)'!$I$9)/100*AB$23)</f>
        <v>0</v>
      </c>
      <c r="AC212" s="674" t="n">
        <f aca="true">IF('(Energiepreise)'!$C$17&lt;&gt;"",'(Energiepreise)'!$C$17,OFFSET('(Energiepreise)'!$I$17,0,$C211+'(Energiepreise)'!$I$6-'(Energiepreise)'!$I$9)/100*AC$23)</f>
        <v>0</v>
      </c>
      <c r="AD212" s="674" t="n">
        <f aca="true">IF('(Energiepreise)'!$C$17&lt;&gt;"",'(Energiepreise)'!$C$17,OFFSET('(Energiepreise)'!$I$17,0,$C211+'(Energiepreise)'!$I$6-'(Energiepreise)'!$I$9)/100*AD$23)</f>
        <v>0</v>
      </c>
      <c r="AE212" s="674" t="n">
        <f aca="true">IF('(Energiepreise)'!$C$17&lt;&gt;"",'(Energiepreise)'!$C$17,OFFSET('(Energiepreise)'!$I$17,0,$C211+'(Energiepreise)'!$I$6-'(Energiepreise)'!$I$9)/100*AE$23)</f>
        <v>0</v>
      </c>
      <c r="AF212" s="674" t="n">
        <f aca="true">IF('(Energiepreise)'!$C$17&lt;&gt;"",'(Energiepreise)'!$C$17,OFFSET('(Energiepreise)'!$I$17,0,$C211+'(Energiepreise)'!$I$6-'(Energiepreise)'!$I$9)/100*AF$23)</f>
        <v>0</v>
      </c>
      <c r="AG212" s="674" t="n">
        <f aca="true">IF('(Energiepreise)'!$C$17&lt;&gt;"",'(Energiepreise)'!$C$17,OFFSET('(Energiepreise)'!$I$17,0,$C211+'(Energiepreise)'!$I$6-'(Energiepreise)'!$I$9)/100*AG$23)</f>
        <v>0</v>
      </c>
      <c r="AH212" s="674" t="n">
        <f aca="true">IF('(Energiepreise)'!$C$17&lt;&gt;"",'(Energiepreise)'!$C$17,OFFSET('(Energiepreise)'!$I$17,0,$C211+'(Energiepreise)'!$I$6-'(Energiepreise)'!$I$9)/100*AH$23)</f>
        <v>0</v>
      </c>
      <c r="AI212" s="674" t="n">
        <f aca="true">IF('(Energiepreise)'!$C$17&lt;&gt;"",'(Energiepreise)'!$C$17,OFFSET('(Energiepreise)'!$I$17,0,$C211+'(Energiepreise)'!$I$6-'(Energiepreise)'!$I$9)/100*AI$23)</f>
        <v>0</v>
      </c>
      <c r="AJ212" s="674" t="n">
        <f aca="true">IF('(Energiepreise)'!$C$17&lt;&gt;"",'(Energiepreise)'!$C$17,OFFSET('(Energiepreise)'!$I$17,0,$C211+'(Energiepreise)'!$I$6-'(Energiepreise)'!$I$9)/100*AJ$23)</f>
        <v>0</v>
      </c>
      <c r="AK212" s="674" t="n">
        <f aca="true">IF('(Energiepreise)'!$C$17&lt;&gt;"",'(Energiepreise)'!$C$17,OFFSET('(Energiepreise)'!$I$17,0,$C211+'(Energiepreise)'!$I$6-'(Energiepreise)'!$I$9)/100*AK$23)</f>
        <v>0</v>
      </c>
      <c r="AL212" s="674" t="n">
        <f aca="true">IF('(Energiepreise)'!$C$17&lt;&gt;"",'(Energiepreise)'!$C$17,OFFSET('(Energiepreise)'!$I$17,0,$C211+'(Energiepreise)'!$I$6-'(Energiepreise)'!$I$9)/100*AL$23)</f>
        <v>0</v>
      </c>
      <c r="AM212" s="674" t="n">
        <f aca="true">IF('(Energiepreise)'!$C$17&lt;&gt;"",'(Energiepreise)'!$C$17,OFFSET('(Energiepreise)'!$I$17,0,$C211+'(Energiepreise)'!$I$6-'(Energiepreise)'!$I$9)/100*AM$23)</f>
        <v>0</v>
      </c>
      <c r="AN212" s="674" t="n">
        <f aca="true">IF('(Energiepreise)'!$C$17&lt;&gt;"",'(Energiepreise)'!$C$17,OFFSET('(Energiepreise)'!$I$17,0,$C211+'(Energiepreise)'!$I$6-'(Energiepreise)'!$I$9)/100*AN$23)</f>
        <v>0</v>
      </c>
      <c r="ALP212" s="669"/>
      <c r="ALQ212" s="669"/>
      <c r="ALR212" s="669"/>
      <c r="ALS212" s="669"/>
    </row>
    <row r="213" s="569" customFormat="true" ht="17.25" hidden="false" customHeight="false" outlineLevel="0" collapsed="false">
      <c r="A213" s="660"/>
      <c r="B213" s="670"/>
      <c r="C213" s="671" t="n">
        <v>36</v>
      </c>
      <c r="D213" s="673"/>
      <c r="E213" s="667"/>
      <c r="F213" s="674" t="n">
        <f aca="true">IF('(Energiepreise)'!$C$17&lt;&gt;"",'(Energiepreise)'!$C$17,OFFSET('(Energiepreise)'!$I$17,0,$C212+'(Energiepreise)'!$I$6-'(Energiepreise)'!$I$9)/100*F$23)</f>
        <v>0</v>
      </c>
      <c r="G213" s="674" t="n">
        <f aca="true">IF('(Energiepreise)'!$C$17&lt;&gt;"",'(Energiepreise)'!$C$17,OFFSET('(Energiepreise)'!$I$17,0,$C212+'(Energiepreise)'!$I$6-'(Energiepreise)'!$I$9)/100*G$23)</f>
        <v>0</v>
      </c>
      <c r="H213" s="674" t="n">
        <f aca="true">IF('(Energiepreise)'!$C$17&lt;&gt;"",'(Energiepreise)'!$C$17,OFFSET('(Energiepreise)'!$I$17,0,$C212+'(Energiepreise)'!$I$6-'(Energiepreise)'!$I$9)/100*H$23)</f>
        <v>0</v>
      </c>
      <c r="I213" s="674" t="n">
        <f aca="true">IF('(Energiepreise)'!$C$17&lt;&gt;"",'(Energiepreise)'!$C$17,OFFSET('(Energiepreise)'!$I$17,0,$C212+'(Energiepreise)'!$I$6-'(Energiepreise)'!$I$9)/100*I$23)</f>
        <v>0</v>
      </c>
      <c r="J213" s="675"/>
      <c r="K213" s="676" t="n">
        <f aca="false">SUM(F213:I213)</f>
        <v>0</v>
      </c>
      <c r="L213" s="675"/>
      <c r="M213" s="675"/>
      <c r="N213" s="674" t="n">
        <f aca="true">IF('(Energiepreise)'!$C$17&lt;&gt;"",'(Energiepreise)'!$C$17,OFFSET('(Energiepreise)'!$I$17,0,$C212+'(Energiepreise)'!$I$6-'(Energiepreise)'!$I$9)/100*N$23)</f>
        <v>0</v>
      </c>
      <c r="O213" s="674" t="n">
        <f aca="true">IF('(Energiepreise)'!$C$17&lt;&gt;"",'(Energiepreise)'!$C$17,OFFSET('(Energiepreise)'!$I$17,0,$C212+'(Energiepreise)'!$I$6-'(Energiepreise)'!$I$9)/100*O$23)</f>
        <v>0</v>
      </c>
      <c r="P213" s="674" t="n">
        <f aca="true">IF('(Energiepreise)'!$C$17&lt;&gt;"",'(Energiepreise)'!$C$17,OFFSET('(Energiepreise)'!$I$17,0,$C212+'(Energiepreise)'!$I$6-'(Energiepreise)'!$I$9)/100*P$23)</f>
        <v>0</v>
      </c>
      <c r="Q213" s="674" t="n">
        <f aca="true">IF('(Energiepreise)'!$C$17&lt;&gt;"",'(Energiepreise)'!$C$17,OFFSET('(Energiepreise)'!$I$17,0,$C212+'(Energiepreise)'!$I$6-'(Energiepreise)'!$I$9)/100*Q$23)</f>
        <v>0</v>
      </c>
      <c r="R213" s="675"/>
      <c r="S213" s="677" t="n">
        <f aca="false">SUM(N213:Q213)</f>
        <v>0</v>
      </c>
      <c r="T213" s="675"/>
      <c r="U213" s="674" t="n">
        <f aca="true">IF('(Energiepreise)'!$C$17&lt;&gt;"",'(Energiepreise)'!$C$17,OFFSET('(Energiepreise)'!$I$17,0,$C212+'(Energiepreise)'!$I$6-'(Energiepreise)'!$I$9)/100*U$23)</f>
        <v>0</v>
      </c>
      <c r="V213" s="674" t="n">
        <f aca="true">IF('(Energiepreise)'!$C$17&lt;&gt;"",'(Energiepreise)'!$C$17,OFFSET('(Energiepreise)'!$I$17,0,$C212+'(Energiepreise)'!$I$6-'(Energiepreise)'!$I$9)/100*V$23)</f>
        <v>0</v>
      </c>
      <c r="W213" s="674" t="n">
        <f aca="true">IF('(Energiepreise)'!$C$17&lt;&gt;"",'(Energiepreise)'!$C$17,OFFSET('(Energiepreise)'!$I$17,0,$C212+'(Energiepreise)'!$I$6-'(Energiepreise)'!$I$9)/100*W$23)</f>
        <v>0</v>
      </c>
      <c r="X213" s="674" t="n">
        <f aca="true">IF('(Energiepreise)'!$C$17&lt;&gt;"",'(Energiepreise)'!$C$17,OFFSET('(Energiepreise)'!$I$17,0,$C212+'(Energiepreise)'!$I$6-'(Energiepreise)'!$I$9)/100*X$23)</f>
        <v>0</v>
      </c>
      <c r="Y213" s="674" t="n">
        <f aca="true">IF('(Energiepreise)'!$C$17&lt;&gt;"",'(Energiepreise)'!$C$17,OFFSET('(Energiepreise)'!$I$17,0,$C212+'(Energiepreise)'!$I$6-'(Energiepreise)'!$I$9)/100*Y$23)</f>
        <v>0</v>
      </c>
      <c r="Z213" s="674" t="n">
        <f aca="true">IF('(Energiepreise)'!$C$17&lt;&gt;"",'(Energiepreise)'!$C$17,OFFSET('(Energiepreise)'!$I$17,0,$C212+'(Energiepreise)'!$I$6-'(Energiepreise)'!$I$9)/100*Z$23)</f>
        <v>0</v>
      </c>
      <c r="AA213" s="674" t="n">
        <f aca="true">IF('(Energiepreise)'!$C$17&lt;&gt;"",'(Energiepreise)'!$C$17,OFFSET('(Energiepreise)'!$I$17,0,$C212+'(Energiepreise)'!$I$6-'(Energiepreise)'!$I$9)/100*AA$23)</f>
        <v>0</v>
      </c>
      <c r="AB213" s="674" t="n">
        <f aca="true">IF('(Energiepreise)'!$C$17&lt;&gt;"",'(Energiepreise)'!$C$17,OFFSET('(Energiepreise)'!$I$17,0,$C212+'(Energiepreise)'!$I$6-'(Energiepreise)'!$I$9)/100*AB$23)</f>
        <v>0</v>
      </c>
      <c r="AC213" s="674" t="n">
        <f aca="true">IF('(Energiepreise)'!$C$17&lt;&gt;"",'(Energiepreise)'!$C$17,OFFSET('(Energiepreise)'!$I$17,0,$C212+'(Energiepreise)'!$I$6-'(Energiepreise)'!$I$9)/100*AC$23)</f>
        <v>0</v>
      </c>
      <c r="AD213" s="674" t="n">
        <f aca="true">IF('(Energiepreise)'!$C$17&lt;&gt;"",'(Energiepreise)'!$C$17,OFFSET('(Energiepreise)'!$I$17,0,$C212+'(Energiepreise)'!$I$6-'(Energiepreise)'!$I$9)/100*AD$23)</f>
        <v>0</v>
      </c>
      <c r="AE213" s="674" t="n">
        <f aca="true">IF('(Energiepreise)'!$C$17&lt;&gt;"",'(Energiepreise)'!$C$17,OFFSET('(Energiepreise)'!$I$17,0,$C212+'(Energiepreise)'!$I$6-'(Energiepreise)'!$I$9)/100*AE$23)</f>
        <v>0</v>
      </c>
      <c r="AF213" s="674" t="n">
        <f aca="true">IF('(Energiepreise)'!$C$17&lt;&gt;"",'(Energiepreise)'!$C$17,OFFSET('(Energiepreise)'!$I$17,0,$C212+'(Energiepreise)'!$I$6-'(Energiepreise)'!$I$9)/100*AF$23)</f>
        <v>0</v>
      </c>
      <c r="AG213" s="674" t="n">
        <f aca="true">IF('(Energiepreise)'!$C$17&lt;&gt;"",'(Energiepreise)'!$C$17,OFFSET('(Energiepreise)'!$I$17,0,$C212+'(Energiepreise)'!$I$6-'(Energiepreise)'!$I$9)/100*AG$23)</f>
        <v>0</v>
      </c>
      <c r="AH213" s="674" t="n">
        <f aca="true">IF('(Energiepreise)'!$C$17&lt;&gt;"",'(Energiepreise)'!$C$17,OFFSET('(Energiepreise)'!$I$17,0,$C212+'(Energiepreise)'!$I$6-'(Energiepreise)'!$I$9)/100*AH$23)</f>
        <v>0</v>
      </c>
      <c r="AI213" s="674" t="n">
        <f aca="true">IF('(Energiepreise)'!$C$17&lt;&gt;"",'(Energiepreise)'!$C$17,OFFSET('(Energiepreise)'!$I$17,0,$C212+'(Energiepreise)'!$I$6-'(Energiepreise)'!$I$9)/100*AI$23)</f>
        <v>0</v>
      </c>
      <c r="AJ213" s="674" t="n">
        <f aca="true">IF('(Energiepreise)'!$C$17&lt;&gt;"",'(Energiepreise)'!$C$17,OFFSET('(Energiepreise)'!$I$17,0,$C212+'(Energiepreise)'!$I$6-'(Energiepreise)'!$I$9)/100*AJ$23)</f>
        <v>0</v>
      </c>
      <c r="AK213" s="674" t="n">
        <f aca="true">IF('(Energiepreise)'!$C$17&lt;&gt;"",'(Energiepreise)'!$C$17,OFFSET('(Energiepreise)'!$I$17,0,$C212+'(Energiepreise)'!$I$6-'(Energiepreise)'!$I$9)/100*AK$23)</f>
        <v>0</v>
      </c>
      <c r="AL213" s="674" t="n">
        <f aca="true">IF('(Energiepreise)'!$C$17&lt;&gt;"",'(Energiepreise)'!$C$17,OFFSET('(Energiepreise)'!$I$17,0,$C212+'(Energiepreise)'!$I$6-'(Energiepreise)'!$I$9)/100*AL$23)</f>
        <v>0</v>
      </c>
      <c r="AM213" s="674" t="n">
        <f aca="true">IF('(Energiepreise)'!$C$17&lt;&gt;"",'(Energiepreise)'!$C$17,OFFSET('(Energiepreise)'!$I$17,0,$C212+'(Energiepreise)'!$I$6-'(Energiepreise)'!$I$9)/100*AM$23)</f>
        <v>0</v>
      </c>
      <c r="AN213" s="674" t="n">
        <f aca="true">IF('(Energiepreise)'!$C$17&lt;&gt;"",'(Energiepreise)'!$C$17,OFFSET('(Energiepreise)'!$I$17,0,$C212+'(Energiepreise)'!$I$6-'(Energiepreise)'!$I$9)/100*AN$23)</f>
        <v>0</v>
      </c>
      <c r="ALP213" s="669"/>
      <c r="ALQ213" s="669"/>
      <c r="ALR213" s="669"/>
      <c r="ALS213" s="669"/>
    </row>
    <row r="214" s="569" customFormat="true" ht="17.25" hidden="false" customHeight="false" outlineLevel="0" collapsed="false">
      <c r="A214" s="660"/>
      <c r="B214" s="670"/>
      <c r="C214" s="671" t="n">
        <v>37</v>
      </c>
      <c r="D214" s="673"/>
      <c r="E214" s="667"/>
      <c r="F214" s="674" t="n">
        <f aca="true">IF('(Energiepreise)'!$C$17&lt;&gt;"",'(Energiepreise)'!$C$17,OFFSET('(Energiepreise)'!$I$17,0,$C213+'(Energiepreise)'!$I$6-'(Energiepreise)'!$I$9)/100*F$23)</f>
        <v>0</v>
      </c>
      <c r="G214" s="674" t="n">
        <f aca="true">IF('(Energiepreise)'!$C$17&lt;&gt;"",'(Energiepreise)'!$C$17,OFFSET('(Energiepreise)'!$I$17,0,$C213+'(Energiepreise)'!$I$6-'(Energiepreise)'!$I$9)/100*G$23)</f>
        <v>0</v>
      </c>
      <c r="H214" s="674" t="n">
        <f aca="true">IF('(Energiepreise)'!$C$17&lt;&gt;"",'(Energiepreise)'!$C$17,OFFSET('(Energiepreise)'!$I$17,0,$C213+'(Energiepreise)'!$I$6-'(Energiepreise)'!$I$9)/100*H$23)</f>
        <v>0</v>
      </c>
      <c r="I214" s="674" t="n">
        <f aca="true">IF('(Energiepreise)'!$C$17&lt;&gt;"",'(Energiepreise)'!$C$17,OFFSET('(Energiepreise)'!$I$17,0,$C213+'(Energiepreise)'!$I$6-'(Energiepreise)'!$I$9)/100*I$23)</f>
        <v>0</v>
      </c>
      <c r="J214" s="675"/>
      <c r="K214" s="676" t="n">
        <f aca="false">SUM(F214:I214)</f>
        <v>0</v>
      </c>
      <c r="L214" s="675"/>
      <c r="M214" s="675"/>
      <c r="N214" s="674" t="n">
        <f aca="true">IF('(Energiepreise)'!$C$17&lt;&gt;"",'(Energiepreise)'!$C$17,OFFSET('(Energiepreise)'!$I$17,0,$C213+'(Energiepreise)'!$I$6-'(Energiepreise)'!$I$9)/100*N$23)</f>
        <v>0</v>
      </c>
      <c r="O214" s="674" t="n">
        <f aca="true">IF('(Energiepreise)'!$C$17&lt;&gt;"",'(Energiepreise)'!$C$17,OFFSET('(Energiepreise)'!$I$17,0,$C213+'(Energiepreise)'!$I$6-'(Energiepreise)'!$I$9)/100*O$23)</f>
        <v>0</v>
      </c>
      <c r="P214" s="674" t="n">
        <f aca="true">IF('(Energiepreise)'!$C$17&lt;&gt;"",'(Energiepreise)'!$C$17,OFFSET('(Energiepreise)'!$I$17,0,$C213+'(Energiepreise)'!$I$6-'(Energiepreise)'!$I$9)/100*P$23)</f>
        <v>0</v>
      </c>
      <c r="Q214" s="674" t="n">
        <f aca="true">IF('(Energiepreise)'!$C$17&lt;&gt;"",'(Energiepreise)'!$C$17,OFFSET('(Energiepreise)'!$I$17,0,$C213+'(Energiepreise)'!$I$6-'(Energiepreise)'!$I$9)/100*Q$23)</f>
        <v>0</v>
      </c>
      <c r="R214" s="675"/>
      <c r="S214" s="677" t="n">
        <f aca="false">SUM(N214:Q214)</f>
        <v>0</v>
      </c>
      <c r="T214" s="675"/>
      <c r="U214" s="674" t="n">
        <f aca="true">IF('(Energiepreise)'!$C$17&lt;&gt;"",'(Energiepreise)'!$C$17,OFFSET('(Energiepreise)'!$I$17,0,$C213+'(Energiepreise)'!$I$6-'(Energiepreise)'!$I$9)/100*U$23)</f>
        <v>0</v>
      </c>
      <c r="V214" s="674" t="n">
        <f aca="true">IF('(Energiepreise)'!$C$17&lt;&gt;"",'(Energiepreise)'!$C$17,OFFSET('(Energiepreise)'!$I$17,0,$C213+'(Energiepreise)'!$I$6-'(Energiepreise)'!$I$9)/100*V$23)</f>
        <v>0</v>
      </c>
      <c r="W214" s="674" t="n">
        <f aca="true">IF('(Energiepreise)'!$C$17&lt;&gt;"",'(Energiepreise)'!$C$17,OFFSET('(Energiepreise)'!$I$17,0,$C213+'(Energiepreise)'!$I$6-'(Energiepreise)'!$I$9)/100*W$23)</f>
        <v>0</v>
      </c>
      <c r="X214" s="674" t="n">
        <f aca="true">IF('(Energiepreise)'!$C$17&lt;&gt;"",'(Energiepreise)'!$C$17,OFFSET('(Energiepreise)'!$I$17,0,$C213+'(Energiepreise)'!$I$6-'(Energiepreise)'!$I$9)/100*X$23)</f>
        <v>0</v>
      </c>
      <c r="Y214" s="674" t="n">
        <f aca="true">IF('(Energiepreise)'!$C$17&lt;&gt;"",'(Energiepreise)'!$C$17,OFFSET('(Energiepreise)'!$I$17,0,$C213+'(Energiepreise)'!$I$6-'(Energiepreise)'!$I$9)/100*Y$23)</f>
        <v>0</v>
      </c>
      <c r="Z214" s="674" t="n">
        <f aca="true">IF('(Energiepreise)'!$C$17&lt;&gt;"",'(Energiepreise)'!$C$17,OFFSET('(Energiepreise)'!$I$17,0,$C213+'(Energiepreise)'!$I$6-'(Energiepreise)'!$I$9)/100*Z$23)</f>
        <v>0</v>
      </c>
      <c r="AA214" s="674" t="n">
        <f aca="true">IF('(Energiepreise)'!$C$17&lt;&gt;"",'(Energiepreise)'!$C$17,OFFSET('(Energiepreise)'!$I$17,0,$C213+'(Energiepreise)'!$I$6-'(Energiepreise)'!$I$9)/100*AA$23)</f>
        <v>0</v>
      </c>
      <c r="AB214" s="674" t="n">
        <f aca="true">IF('(Energiepreise)'!$C$17&lt;&gt;"",'(Energiepreise)'!$C$17,OFFSET('(Energiepreise)'!$I$17,0,$C213+'(Energiepreise)'!$I$6-'(Energiepreise)'!$I$9)/100*AB$23)</f>
        <v>0</v>
      </c>
      <c r="AC214" s="674" t="n">
        <f aca="true">IF('(Energiepreise)'!$C$17&lt;&gt;"",'(Energiepreise)'!$C$17,OFFSET('(Energiepreise)'!$I$17,0,$C213+'(Energiepreise)'!$I$6-'(Energiepreise)'!$I$9)/100*AC$23)</f>
        <v>0</v>
      </c>
      <c r="AD214" s="674" t="n">
        <f aca="true">IF('(Energiepreise)'!$C$17&lt;&gt;"",'(Energiepreise)'!$C$17,OFFSET('(Energiepreise)'!$I$17,0,$C213+'(Energiepreise)'!$I$6-'(Energiepreise)'!$I$9)/100*AD$23)</f>
        <v>0</v>
      </c>
      <c r="AE214" s="674" t="n">
        <f aca="true">IF('(Energiepreise)'!$C$17&lt;&gt;"",'(Energiepreise)'!$C$17,OFFSET('(Energiepreise)'!$I$17,0,$C213+'(Energiepreise)'!$I$6-'(Energiepreise)'!$I$9)/100*AE$23)</f>
        <v>0</v>
      </c>
      <c r="AF214" s="674" t="n">
        <f aca="true">IF('(Energiepreise)'!$C$17&lt;&gt;"",'(Energiepreise)'!$C$17,OFFSET('(Energiepreise)'!$I$17,0,$C213+'(Energiepreise)'!$I$6-'(Energiepreise)'!$I$9)/100*AF$23)</f>
        <v>0</v>
      </c>
      <c r="AG214" s="674" t="n">
        <f aca="true">IF('(Energiepreise)'!$C$17&lt;&gt;"",'(Energiepreise)'!$C$17,OFFSET('(Energiepreise)'!$I$17,0,$C213+'(Energiepreise)'!$I$6-'(Energiepreise)'!$I$9)/100*AG$23)</f>
        <v>0</v>
      </c>
      <c r="AH214" s="674" t="n">
        <f aca="true">IF('(Energiepreise)'!$C$17&lt;&gt;"",'(Energiepreise)'!$C$17,OFFSET('(Energiepreise)'!$I$17,0,$C213+'(Energiepreise)'!$I$6-'(Energiepreise)'!$I$9)/100*AH$23)</f>
        <v>0</v>
      </c>
      <c r="AI214" s="674" t="n">
        <f aca="true">IF('(Energiepreise)'!$C$17&lt;&gt;"",'(Energiepreise)'!$C$17,OFFSET('(Energiepreise)'!$I$17,0,$C213+'(Energiepreise)'!$I$6-'(Energiepreise)'!$I$9)/100*AI$23)</f>
        <v>0</v>
      </c>
      <c r="AJ214" s="674" t="n">
        <f aca="true">IF('(Energiepreise)'!$C$17&lt;&gt;"",'(Energiepreise)'!$C$17,OFFSET('(Energiepreise)'!$I$17,0,$C213+'(Energiepreise)'!$I$6-'(Energiepreise)'!$I$9)/100*AJ$23)</f>
        <v>0</v>
      </c>
      <c r="AK214" s="674" t="n">
        <f aca="true">IF('(Energiepreise)'!$C$17&lt;&gt;"",'(Energiepreise)'!$C$17,OFFSET('(Energiepreise)'!$I$17,0,$C213+'(Energiepreise)'!$I$6-'(Energiepreise)'!$I$9)/100*AK$23)</f>
        <v>0</v>
      </c>
      <c r="AL214" s="674" t="n">
        <f aca="true">IF('(Energiepreise)'!$C$17&lt;&gt;"",'(Energiepreise)'!$C$17,OFFSET('(Energiepreise)'!$I$17,0,$C213+'(Energiepreise)'!$I$6-'(Energiepreise)'!$I$9)/100*AL$23)</f>
        <v>0</v>
      </c>
      <c r="AM214" s="674" t="n">
        <f aca="true">IF('(Energiepreise)'!$C$17&lt;&gt;"",'(Energiepreise)'!$C$17,OFFSET('(Energiepreise)'!$I$17,0,$C213+'(Energiepreise)'!$I$6-'(Energiepreise)'!$I$9)/100*AM$23)</f>
        <v>0</v>
      </c>
      <c r="AN214" s="674" t="n">
        <f aca="true">IF('(Energiepreise)'!$C$17&lt;&gt;"",'(Energiepreise)'!$C$17,OFFSET('(Energiepreise)'!$I$17,0,$C213+'(Energiepreise)'!$I$6-'(Energiepreise)'!$I$9)/100*AN$23)</f>
        <v>0</v>
      </c>
      <c r="ALP214" s="669"/>
      <c r="ALQ214" s="669"/>
      <c r="ALR214" s="669"/>
      <c r="ALS214" s="669"/>
    </row>
    <row r="215" s="569" customFormat="true" ht="17.25" hidden="false" customHeight="false" outlineLevel="0" collapsed="false">
      <c r="A215" s="660"/>
      <c r="B215" s="670"/>
      <c r="C215" s="671" t="n">
        <v>38</v>
      </c>
      <c r="D215" s="673"/>
      <c r="E215" s="667"/>
      <c r="F215" s="674" t="n">
        <f aca="true">IF('(Energiepreise)'!$C$17&lt;&gt;"",'(Energiepreise)'!$C$17,OFFSET('(Energiepreise)'!$I$17,0,$C214+'(Energiepreise)'!$I$6-'(Energiepreise)'!$I$9)/100*F$23)</f>
        <v>0</v>
      </c>
      <c r="G215" s="674" t="n">
        <f aca="true">IF('(Energiepreise)'!$C$17&lt;&gt;"",'(Energiepreise)'!$C$17,OFFSET('(Energiepreise)'!$I$17,0,$C214+'(Energiepreise)'!$I$6-'(Energiepreise)'!$I$9)/100*G$23)</f>
        <v>0</v>
      </c>
      <c r="H215" s="674" t="n">
        <f aca="true">IF('(Energiepreise)'!$C$17&lt;&gt;"",'(Energiepreise)'!$C$17,OFFSET('(Energiepreise)'!$I$17,0,$C214+'(Energiepreise)'!$I$6-'(Energiepreise)'!$I$9)/100*H$23)</f>
        <v>0</v>
      </c>
      <c r="I215" s="674" t="n">
        <f aca="true">IF('(Energiepreise)'!$C$17&lt;&gt;"",'(Energiepreise)'!$C$17,OFFSET('(Energiepreise)'!$I$17,0,$C214+'(Energiepreise)'!$I$6-'(Energiepreise)'!$I$9)/100*I$23)</f>
        <v>0</v>
      </c>
      <c r="J215" s="675"/>
      <c r="K215" s="676" t="n">
        <f aca="false">SUM(F215:I215)</f>
        <v>0</v>
      </c>
      <c r="L215" s="675"/>
      <c r="M215" s="675"/>
      <c r="N215" s="674" t="n">
        <f aca="true">IF('(Energiepreise)'!$C$17&lt;&gt;"",'(Energiepreise)'!$C$17,OFFSET('(Energiepreise)'!$I$17,0,$C214+'(Energiepreise)'!$I$6-'(Energiepreise)'!$I$9)/100*N$23)</f>
        <v>0</v>
      </c>
      <c r="O215" s="674" t="n">
        <f aca="true">IF('(Energiepreise)'!$C$17&lt;&gt;"",'(Energiepreise)'!$C$17,OFFSET('(Energiepreise)'!$I$17,0,$C214+'(Energiepreise)'!$I$6-'(Energiepreise)'!$I$9)/100*O$23)</f>
        <v>0</v>
      </c>
      <c r="P215" s="674" t="n">
        <f aca="true">IF('(Energiepreise)'!$C$17&lt;&gt;"",'(Energiepreise)'!$C$17,OFFSET('(Energiepreise)'!$I$17,0,$C214+'(Energiepreise)'!$I$6-'(Energiepreise)'!$I$9)/100*P$23)</f>
        <v>0</v>
      </c>
      <c r="Q215" s="674" t="n">
        <f aca="true">IF('(Energiepreise)'!$C$17&lt;&gt;"",'(Energiepreise)'!$C$17,OFFSET('(Energiepreise)'!$I$17,0,$C214+'(Energiepreise)'!$I$6-'(Energiepreise)'!$I$9)/100*Q$23)</f>
        <v>0</v>
      </c>
      <c r="R215" s="675"/>
      <c r="S215" s="677" t="n">
        <f aca="false">SUM(N215:Q215)</f>
        <v>0</v>
      </c>
      <c r="T215" s="675"/>
      <c r="U215" s="674" t="n">
        <f aca="true">IF('(Energiepreise)'!$C$17&lt;&gt;"",'(Energiepreise)'!$C$17,OFFSET('(Energiepreise)'!$I$17,0,$C214+'(Energiepreise)'!$I$6-'(Energiepreise)'!$I$9)/100*U$23)</f>
        <v>0</v>
      </c>
      <c r="V215" s="674" t="n">
        <f aca="true">IF('(Energiepreise)'!$C$17&lt;&gt;"",'(Energiepreise)'!$C$17,OFFSET('(Energiepreise)'!$I$17,0,$C214+'(Energiepreise)'!$I$6-'(Energiepreise)'!$I$9)/100*V$23)</f>
        <v>0</v>
      </c>
      <c r="W215" s="674" t="n">
        <f aca="true">IF('(Energiepreise)'!$C$17&lt;&gt;"",'(Energiepreise)'!$C$17,OFFSET('(Energiepreise)'!$I$17,0,$C214+'(Energiepreise)'!$I$6-'(Energiepreise)'!$I$9)/100*W$23)</f>
        <v>0</v>
      </c>
      <c r="X215" s="674" t="n">
        <f aca="true">IF('(Energiepreise)'!$C$17&lt;&gt;"",'(Energiepreise)'!$C$17,OFFSET('(Energiepreise)'!$I$17,0,$C214+'(Energiepreise)'!$I$6-'(Energiepreise)'!$I$9)/100*X$23)</f>
        <v>0</v>
      </c>
      <c r="Y215" s="674" t="n">
        <f aca="true">IF('(Energiepreise)'!$C$17&lt;&gt;"",'(Energiepreise)'!$C$17,OFFSET('(Energiepreise)'!$I$17,0,$C214+'(Energiepreise)'!$I$6-'(Energiepreise)'!$I$9)/100*Y$23)</f>
        <v>0</v>
      </c>
      <c r="Z215" s="674" t="n">
        <f aca="true">IF('(Energiepreise)'!$C$17&lt;&gt;"",'(Energiepreise)'!$C$17,OFFSET('(Energiepreise)'!$I$17,0,$C214+'(Energiepreise)'!$I$6-'(Energiepreise)'!$I$9)/100*Z$23)</f>
        <v>0</v>
      </c>
      <c r="AA215" s="674" t="n">
        <f aca="true">IF('(Energiepreise)'!$C$17&lt;&gt;"",'(Energiepreise)'!$C$17,OFFSET('(Energiepreise)'!$I$17,0,$C214+'(Energiepreise)'!$I$6-'(Energiepreise)'!$I$9)/100*AA$23)</f>
        <v>0</v>
      </c>
      <c r="AB215" s="674" t="n">
        <f aca="true">IF('(Energiepreise)'!$C$17&lt;&gt;"",'(Energiepreise)'!$C$17,OFFSET('(Energiepreise)'!$I$17,0,$C214+'(Energiepreise)'!$I$6-'(Energiepreise)'!$I$9)/100*AB$23)</f>
        <v>0</v>
      </c>
      <c r="AC215" s="674" t="n">
        <f aca="true">IF('(Energiepreise)'!$C$17&lt;&gt;"",'(Energiepreise)'!$C$17,OFFSET('(Energiepreise)'!$I$17,0,$C214+'(Energiepreise)'!$I$6-'(Energiepreise)'!$I$9)/100*AC$23)</f>
        <v>0</v>
      </c>
      <c r="AD215" s="674" t="n">
        <f aca="true">IF('(Energiepreise)'!$C$17&lt;&gt;"",'(Energiepreise)'!$C$17,OFFSET('(Energiepreise)'!$I$17,0,$C214+'(Energiepreise)'!$I$6-'(Energiepreise)'!$I$9)/100*AD$23)</f>
        <v>0</v>
      </c>
      <c r="AE215" s="674" t="n">
        <f aca="true">IF('(Energiepreise)'!$C$17&lt;&gt;"",'(Energiepreise)'!$C$17,OFFSET('(Energiepreise)'!$I$17,0,$C214+'(Energiepreise)'!$I$6-'(Energiepreise)'!$I$9)/100*AE$23)</f>
        <v>0</v>
      </c>
      <c r="AF215" s="674" t="n">
        <f aca="true">IF('(Energiepreise)'!$C$17&lt;&gt;"",'(Energiepreise)'!$C$17,OFFSET('(Energiepreise)'!$I$17,0,$C214+'(Energiepreise)'!$I$6-'(Energiepreise)'!$I$9)/100*AF$23)</f>
        <v>0</v>
      </c>
      <c r="AG215" s="674" t="n">
        <f aca="true">IF('(Energiepreise)'!$C$17&lt;&gt;"",'(Energiepreise)'!$C$17,OFFSET('(Energiepreise)'!$I$17,0,$C214+'(Energiepreise)'!$I$6-'(Energiepreise)'!$I$9)/100*AG$23)</f>
        <v>0</v>
      </c>
      <c r="AH215" s="674" t="n">
        <f aca="true">IF('(Energiepreise)'!$C$17&lt;&gt;"",'(Energiepreise)'!$C$17,OFFSET('(Energiepreise)'!$I$17,0,$C214+'(Energiepreise)'!$I$6-'(Energiepreise)'!$I$9)/100*AH$23)</f>
        <v>0</v>
      </c>
      <c r="AI215" s="674" t="n">
        <f aca="true">IF('(Energiepreise)'!$C$17&lt;&gt;"",'(Energiepreise)'!$C$17,OFFSET('(Energiepreise)'!$I$17,0,$C214+'(Energiepreise)'!$I$6-'(Energiepreise)'!$I$9)/100*AI$23)</f>
        <v>0</v>
      </c>
      <c r="AJ215" s="674" t="n">
        <f aca="true">IF('(Energiepreise)'!$C$17&lt;&gt;"",'(Energiepreise)'!$C$17,OFFSET('(Energiepreise)'!$I$17,0,$C214+'(Energiepreise)'!$I$6-'(Energiepreise)'!$I$9)/100*AJ$23)</f>
        <v>0</v>
      </c>
      <c r="AK215" s="674" t="n">
        <f aca="true">IF('(Energiepreise)'!$C$17&lt;&gt;"",'(Energiepreise)'!$C$17,OFFSET('(Energiepreise)'!$I$17,0,$C214+'(Energiepreise)'!$I$6-'(Energiepreise)'!$I$9)/100*AK$23)</f>
        <v>0</v>
      </c>
      <c r="AL215" s="674" t="n">
        <f aca="true">IF('(Energiepreise)'!$C$17&lt;&gt;"",'(Energiepreise)'!$C$17,OFFSET('(Energiepreise)'!$I$17,0,$C214+'(Energiepreise)'!$I$6-'(Energiepreise)'!$I$9)/100*AL$23)</f>
        <v>0</v>
      </c>
      <c r="AM215" s="674" t="n">
        <f aca="true">IF('(Energiepreise)'!$C$17&lt;&gt;"",'(Energiepreise)'!$C$17,OFFSET('(Energiepreise)'!$I$17,0,$C214+'(Energiepreise)'!$I$6-'(Energiepreise)'!$I$9)/100*AM$23)</f>
        <v>0</v>
      </c>
      <c r="AN215" s="674" t="n">
        <f aca="true">IF('(Energiepreise)'!$C$17&lt;&gt;"",'(Energiepreise)'!$C$17,OFFSET('(Energiepreise)'!$I$17,0,$C214+'(Energiepreise)'!$I$6-'(Energiepreise)'!$I$9)/100*AN$23)</f>
        <v>0</v>
      </c>
      <c r="ALP215" s="669"/>
      <c r="ALQ215" s="669"/>
      <c r="ALR215" s="669"/>
      <c r="ALS215" s="669"/>
    </row>
    <row r="216" s="569" customFormat="true" ht="17.25" hidden="false" customHeight="false" outlineLevel="0" collapsed="false">
      <c r="A216" s="660"/>
      <c r="B216" s="670"/>
      <c r="C216" s="671" t="n">
        <v>39</v>
      </c>
      <c r="D216" s="673"/>
      <c r="E216" s="667"/>
      <c r="F216" s="674" t="n">
        <f aca="true">IF('(Energiepreise)'!$C$17&lt;&gt;"",'(Energiepreise)'!$C$17,OFFSET('(Energiepreise)'!$I$17,0,$C215+'(Energiepreise)'!$I$6-'(Energiepreise)'!$I$9)/100*F$23)</f>
        <v>0</v>
      </c>
      <c r="G216" s="674" t="n">
        <f aca="true">IF('(Energiepreise)'!$C$17&lt;&gt;"",'(Energiepreise)'!$C$17,OFFSET('(Energiepreise)'!$I$17,0,$C215+'(Energiepreise)'!$I$6-'(Energiepreise)'!$I$9)/100*G$23)</f>
        <v>0</v>
      </c>
      <c r="H216" s="674" t="n">
        <f aca="true">IF('(Energiepreise)'!$C$17&lt;&gt;"",'(Energiepreise)'!$C$17,OFFSET('(Energiepreise)'!$I$17,0,$C215+'(Energiepreise)'!$I$6-'(Energiepreise)'!$I$9)/100*H$23)</f>
        <v>0</v>
      </c>
      <c r="I216" s="674" t="n">
        <f aca="true">IF('(Energiepreise)'!$C$17&lt;&gt;"",'(Energiepreise)'!$C$17,OFFSET('(Energiepreise)'!$I$17,0,$C215+'(Energiepreise)'!$I$6-'(Energiepreise)'!$I$9)/100*I$23)</f>
        <v>0</v>
      </c>
      <c r="J216" s="675"/>
      <c r="K216" s="676" t="n">
        <f aca="false">SUM(F216:I216)</f>
        <v>0</v>
      </c>
      <c r="L216" s="675"/>
      <c r="M216" s="675"/>
      <c r="N216" s="674" t="n">
        <f aca="true">IF('(Energiepreise)'!$C$17&lt;&gt;"",'(Energiepreise)'!$C$17,OFFSET('(Energiepreise)'!$I$17,0,$C215+'(Energiepreise)'!$I$6-'(Energiepreise)'!$I$9)/100*N$23)</f>
        <v>0</v>
      </c>
      <c r="O216" s="674" t="n">
        <f aca="true">IF('(Energiepreise)'!$C$17&lt;&gt;"",'(Energiepreise)'!$C$17,OFFSET('(Energiepreise)'!$I$17,0,$C215+'(Energiepreise)'!$I$6-'(Energiepreise)'!$I$9)/100*O$23)</f>
        <v>0</v>
      </c>
      <c r="P216" s="674" t="n">
        <f aca="true">IF('(Energiepreise)'!$C$17&lt;&gt;"",'(Energiepreise)'!$C$17,OFFSET('(Energiepreise)'!$I$17,0,$C215+'(Energiepreise)'!$I$6-'(Energiepreise)'!$I$9)/100*P$23)</f>
        <v>0</v>
      </c>
      <c r="Q216" s="674" t="n">
        <f aca="true">IF('(Energiepreise)'!$C$17&lt;&gt;"",'(Energiepreise)'!$C$17,OFFSET('(Energiepreise)'!$I$17,0,$C215+'(Energiepreise)'!$I$6-'(Energiepreise)'!$I$9)/100*Q$23)</f>
        <v>0</v>
      </c>
      <c r="R216" s="675"/>
      <c r="S216" s="677" t="n">
        <f aca="false">SUM(N216:Q216)</f>
        <v>0</v>
      </c>
      <c r="T216" s="675"/>
      <c r="U216" s="674" t="n">
        <f aca="true">IF('(Energiepreise)'!$C$17&lt;&gt;"",'(Energiepreise)'!$C$17,OFFSET('(Energiepreise)'!$I$17,0,$C215+'(Energiepreise)'!$I$6-'(Energiepreise)'!$I$9)/100*U$23)</f>
        <v>0</v>
      </c>
      <c r="V216" s="674" t="n">
        <f aca="true">IF('(Energiepreise)'!$C$17&lt;&gt;"",'(Energiepreise)'!$C$17,OFFSET('(Energiepreise)'!$I$17,0,$C215+'(Energiepreise)'!$I$6-'(Energiepreise)'!$I$9)/100*V$23)</f>
        <v>0</v>
      </c>
      <c r="W216" s="674" t="n">
        <f aca="true">IF('(Energiepreise)'!$C$17&lt;&gt;"",'(Energiepreise)'!$C$17,OFFSET('(Energiepreise)'!$I$17,0,$C215+'(Energiepreise)'!$I$6-'(Energiepreise)'!$I$9)/100*W$23)</f>
        <v>0</v>
      </c>
      <c r="X216" s="674" t="n">
        <f aca="true">IF('(Energiepreise)'!$C$17&lt;&gt;"",'(Energiepreise)'!$C$17,OFFSET('(Energiepreise)'!$I$17,0,$C215+'(Energiepreise)'!$I$6-'(Energiepreise)'!$I$9)/100*X$23)</f>
        <v>0</v>
      </c>
      <c r="Y216" s="674" t="n">
        <f aca="true">IF('(Energiepreise)'!$C$17&lt;&gt;"",'(Energiepreise)'!$C$17,OFFSET('(Energiepreise)'!$I$17,0,$C215+'(Energiepreise)'!$I$6-'(Energiepreise)'!$I$9)/100*Y$23)</f>
        <v>0</v>
      </c>
      <c r="Z216" s="674" t="n">
        <f aca="true">IF('(Energiepreise)'!$C$17&lt;&gt;"",'(Energiepreise)'!$C$17,OFFSET('(Energiepreise)'!$I$17,0,$C215+'(Energiepreise)'!$I$6-'(Energiepreise)'!$I$9)/100*Z$23)</f>
        <v>0</v>
      </c>
      <c r="AA216" s="674" t="n">
        <f aca="true">IF('(Energiepreise)'!$C$17&lt;&gt;"",'(Energiepreise)'!$C$17,OFFSET('(Energiepreise)'!$I$17,0,$C215+'(Energiepreise)'!$I$6-'(Energiepreise)'!$I$9)/100*AA$23)</f>
        <v>0</v>
      </c>
      <c r="AB216" s="674" t="n">
        <f aca="true">IF('(Energiepreise)'!$C$17&lt;&gt;"",'(Energiepreise)'!$C$17,OFFSET('(Energiepreise)'!$I$17,0,$C215+'(Energiepreise)'!$I$6-'(Energiepreise)'!$I$9)/100*AB$23)</f>
        <v>0</v>
      </c>
      <c r="AC216" s="674" t="n">
        <f aca="true">IF('(Energiepreise)'!$C$17&lt;&gt;"",'(Energiepreise)'!$C$17,OFFSET('(Energiepreise)'!$I$17,0,$C215+'(Energiepreise)'!$I$6-'(Energiepreise)'!$I$9)/100*AC$23)</f>
        <v>0</v>
      </c>
      <c r="AD216" s="674" t="n">
        <f aca="true">IF('(Energiepreise)'!$C$17&lt;&gt;"",'(Energiepreise)'!$C$17,OFFSET('(Energiepreise)'!$I$17,0,$C215+'(Energiepreise)'!$I$6-'(Energiepreise)'!$I$9)/100*AD$23)</f>
        <v>0</v>
      </c>
      <c r="AE216" s="674" t="n">
        <f aca="true">IF('(Energiepreise)'!$C$17&lt;&gt;"",'(Energiepreise)'!$C$17,OFFSET('(Energiepreise)'!$I$17,0,$C215+'(Energiepreise)'!$I$6-'(Energiepreise)'!$I$9)/100*AE$23)</f>
        <v>0</v>
      </c>
      <c r="AF216" s="674" t="n">
        <f aca="true">IF('(Energiepreise)'!$C$17&lt;&gt;"",'(Energiepreise)'!$C$17,OFFSET('(Energiepreise)'!$I$17,0,$C215+'(Energiepreise)'!$I$6-'(Energiepreise)'!$I$9)/100*AF$23)</f>
        <v>0</v>
      </c>
      <c r="AG216" s="674" t="n">
        <f aca="true">IF('(Energiepreise)'!$C$17&lt;&gt;"",'(Energiepreise)'!$C$17,OFFSET('(Energiepreise)'!$I$17,0,$C215+'(Energiepreise)'!$I$6-'(Energiepreise)'!$I$9)/100*AG$23)</f>
        <v>0</v>
      </c>
      <c r="AH216" s="674" t="n">
        <f aca="true">IF('(Energiepreise)'!$C$17&lt;&gt;"",'(Energiepreise)'!$C$17,OFFSET('(Energiepreise)'!$I$17,0,$C215+'(Energiepreise)'!$I$6-'(Energiepreise)'!$I$9)/100*AH$23)</f>
        <v>0</v>
      </c>
      <c r="AI216" s="674" t="n">
        <f aca="true">IF('(Energiepreise)'!$C$17&lt;&gt;"",'(Energiepreise)'!$C$17,OFFSET('(Energiepreise)'!$I$17,0,$C215+'(Energiepreise)'!$I$6-'(Energiepreise)'!$I$9)/100*AI$23)</f>
        <v>0</v>
      </c>
      <c r="AJ216" s="674" t="n">
        <f aca="true">IF('(Energiepreise)'!$C$17&lt;&gt;"",'(Energiepreise)'!$C$17,OFFSET('(Energiepreise)'!$I$17,0,$C215+'(Energiepreise)'!$I$6-'(Energiepreise)'!$I$9)/100*AJ$23)</f>
        <v>0</v>
      </c>
      <c r="AK216" s="674" t="n">
        <f aca="true">IF('(Energiepreise)'!$C$17&lt;&gt;"",'(Energiepreise)'!$C$17,OFFSET('(Energiepreise)'!$I$17,0,$C215+'(Energiepreise)'!$I$6-'(Energiepreise)'!$I$9)/100*AK$23)</f>
        <v>0</v>
      </c>
      <c r="AL216" s="674" t="n">
        <f aca="true">IF('(Energiepreise)'!$C$17&lt;&gt;"",'(Energiepreise)'!$C$17,OFFSET('(Energiepreise)'!$I$17,0,$C215+'(Energiepreise)'!$I$6-'(Energiepreise)'!$I$9)/100*AL$23)</f>
        <v>0</v>
      </c>
      <c r="AM216" s="674" t="n">
        <f aca="true">IF('(Energiepreise)'!$C$17&lt;&gt;"",'(Energiepreise)'!$C$17,OFFSET('(Energiepreise)'!$I$17,0,$C215+'(Energiepreise)'!$I$6-'(Energiepreise)'!$I$9)/100*AM$23)</f>
        <v>0</v>
      </c>
      <c r="AN216" s="674" t="n">
        <f aca="true">IF('(Energiepreise)'!$C$17&lt;&gt;"",'(Energiepreise)'!$C$17,OFFSET('(Energiepreise)'!$I$17,0,$C215+'(Energiepreise)'!$I$6-'(Energiepreise)'!$I$9)/100*AN$23)</f>
        <v>0</v>
      </c>
      <c r="ALP216" s="669"/>
      <c r="ALQ216" s="669"/>
      <c r="ALR216" s="669"/>
      <c r="ALS216" s="669"/>
    </row>
    <row r="217" s="569" customFormat="true" ht="17.25" hidden="false" customHeight="false" outlineLevel="0" collapsed="false">
      <c r="A217" s="660"/>
      <c r="B217" s="670"/>
      <c r="C217" s="671" t="n">
        <v>40</v>
      </c>
      <c r="D217" s="673"/>
      <c r="E217" s="667"/>
      <c r="F217" s="674" t="n">
        <f aca="true">IF('(Energiepreise)'!$C$17&lt;&gt;"",'(Energiepreise)'!$C$17,OFFSET('(Energiepreise)'!$I$17,0,$C216+'(Energiepreise)'!$I$6-'(Energiepreise)'!$I$9)/100*F$23)</f>
        <v>0</v>
      </c>
      <c r="G217" s="674" t="n">
        <f aca="true">IF('(Energiepreise)'!$C$17&lt;&gt;"",'(Energiepreise)'!$C$17,OFFSET('(Energiepreise)'!$I$17,0,$C216+'(Energiepreise)'!$I$6-'(Energiepreise)'!$I$9)/100*G$23)</f>
        <v>0</v>
      </c>
      <c r="H217" s="674" t="n">
        <f aca="true">IF('(Energiepreise)'!$C$17&lt;&gt;"",'(Energiepreise)'!$C$17,OFFSET('(Energiepreise)'!$I$17,0,$C216+'(Energiepreise)'!$I$6-'(Energiepreise)'!$I$9)/100*H$23)</f>
        <v>0</v>
      </c>
      <c r="I217" s="674" t="n">
        <f aca="true">IF('(Energiepreise)'!$C$17&lt;&gt;"",'(Energiepreise)'!$C$17,OFFSET('(Energiepreise)'!$I$17,0,$C216+'(Energiepreise)'!$I$6-'(Energiepreise)'!$I$9)/100*I$23)</f>
        <v>0</v>
      </c>
      <c r="J217" s="675"/>
      <c r="K217" s="676" t="n">
        <f aca="false">SUM(F217:I217)</f>
        <v>0</v>
      </c>
      <c r="L217" s="675"/>
      <c r="M217" s="675"/>
      <c r="N217" s="674" t="n">
        <f aca="true">IF('(Energiepreise)'!$C$17&lt;&gt;"",'(Energiepreise)'!$C$17,OFFSET('(Energiepreise)'!$I$17,0,$C216+'(Energiepreise)'!$I$6-'(Energiepreise)'!$I$9)/100*N$23)</f>
        <v>0</v>
      </c>
      <c r="O217" s="674" t="n">
        <f aca="true">IF('(Energiepreise)'!$C$17&lt;&gt;"",'(Energiepreise)'!$C$17,OFFSET('(Energiepreise)'!$I$17,0,$C216+'(Energiepreise)'!$I$6-'(Energiepreise)'!$I$9)/100*O$23)</f>
        <v>0</v>
      </c>
      <c r="P217" s="674" t="n">
        <f aca="true">IF('(Energiepreise)'!$C$17&lt;&gt;"",'(Energiepreise)'!$C$17,OFFSET('(Energiepreise)'!$I$17,0,$C216+'(Energiepreise)'!$I$6-'(Energiepreise)'!$I$9)/100*P$23)</f>
        <v>0</v>
      </c>
      <c r="Q217" s="674" t="n">
        <f aca="true">IF('(Energiepreise)'!$C$17&lt;&gt;"",'(Energiepreise)'!$C$17,OFFSET('(Energiepreise)'!$I$17,0,$C216+'(Energiepreise)'!$I$6-'(Energiepreise)'!$I$9)/100*Q$23)</f>
        <v>0</v>
      </c>
      <c r="R217" s="675"/>
      <c r="S217" s="677" t="n">
        <f aca="false">SUM(N217:Q217)</f>
        <v>0</v>
      </c>
      <c r="T217" s="675"/>
      <c r="U217" s="674" t="n">
        <f aca="true">IF('(Energiepreise)'!$C$17&lt;&gt;"",'(Energiepreise)'!$C$17,OFFSET('(Energiepreise)'!$I$17,0,$C216+'(Energiepreise)'!$I$6-'(Energiepreise)'!$I$9)/100*U$23)</f>
        <v>0</v>
      </c>
      <c r="V217" s="674" t="n">
        <f aca="true">IF('(Energiepreise)'!$C$17&lt;&gt;"",'(Energiepreise)'!$C$17,OFFSET('(Energiepreise)'!$I$17,0,$C216+'(Energiepreise)'!$I$6-'(Energiepreise)'!$I$9)/100*V$23)</f>
        <v>0</v>
      </c>
      <c r="W217" s="674" t="n">
        <f aca="true">IF('(Energiepreise)'!$C$17&lt;&gt;"",'(Energiepreise)'!$C$17,OFFSET('(Energiepreise)'!$I$17,0,$C216+'(Energiepreise)'!$I$6-'(Energiepreise)'!$I$9)/100*W$23)</f>
        <v>0</v>
      </c>
      <c r="X217" s="674" t="n">
        <f aca="true">IF('(Energiepreise)'!$C$17&lt;&gt;"",'(Energiepreise)'!$C$17,OFFSET('(Energiepreise)'!$I$17,0,$C216+'(Energiepreise)'!$I$6-'(Energiepreise)'!$I$9)/100*X$23)</f>
        <v>0</v>
      </c>
      <c r="Y217" s="674" t="n">
        <f aca="true">IF('(Energiepreise)'!$C$17&lt;&gt;"",'(Energiepreise)'!$C$17,OFFSET('(Energiepreise)'!$I$17,0,$C216+'(Energiepreise)'!$I$6-'(Energiepreise)'!$I$9)/100*Y$23)</f>
        <v>0</v>
      </c>
      <c r="Z217" s="674" t="n">
        <f aca="true">IF('(Energiepreise)'!$C$17&lt;&gt;"",'(Energiepreise)'!$C$17,OFFSET('(Energiepreise)'!$I$17,0,$C216+'(Energiepreise)'!$I$6-'(Energiepreise)'!$I$9)/100*Z$23)</f>
        <v>0</v>
      </c>
      <c r="AA217" s="674" t="n">
        <f aca="true">IF('(Energiepreise)'!$C$17&lt;&gt;"",'(Energiepreise)'!$C$17,OFFSET('(Energiepreise)'!$I$17,0,$C216+'(Energiepreise)'!$I$6-'(Energiepreise)'!$I$9)/100*AA$23)</f>
        <v>0</v>
      </c>
      <c r="AB217" s="674" t="n">
        <f aca="true">IF('(Energiepreise)'!$C$17&lt;&gt;"",'(Energiepreise)'!$C$17,OFFSET('(Energiepreise)'!$I$17,0,$C216+'(Energiepreise)'!$I$6-'(Energiepreise)'!$I$9)/100*AB$23)</f>
        <v>0</v>
      </c>
      <c r="AC217" s="674" t="n">
        <f aca="true">IF('(Energiepreise)'!$C$17&lt;&gt;"",'(Energiepreise)'!$C$17,OFFSET('(Energiepreise)'!$I$17,0,$C216+'(Energiepreise)'!$I$6-'(Energiepreise)'!$I$9)/100*AC$23)</f>
        <v>0</v>
      </c>
      <c r="AD217" s="674" t="n">
        <f aca="true">IF('(Energiepreise)'!$C$17&lt;&gt;"",'(Energiepreise)'!$C$17,OFFSET('(Energiepreise)'!$I$17,0,$C216+'(Energiepreise)'!$I$6-'(Energiepreise)'!$I$9)/100*AD$23)</f>
        <v>0</v>
      </c>
      <c r="AE217" s="674" t="n">
        <f aca="true">IF('(Energiepreise)'!$C$17&lt;&gt;"",'(Energiepreise)'!$C$17,OFFSET('(Energiepreise)'!$I$17,0,$C216+'(Energiepreise)'!$I$6-'(Energiepreise)'!$I$9)/100*AE$23)</f>
        <v>0</v>
      </c>
      <c r="AF217" s="674" t="n">
        <f aca="true">IF('(Energiepreise)'!$C$17&lt;&gt;"",'(Energiepreise)'!$C$17,OFFSET('(Energiepreise)'!$I$17,0,$C216+'(Energiepreise)'!$I$6-'(Energiepreise)'!$I$9)/100*AF$23)</f>
        <v>0</v>
      </c>
      <c r="AG217" s="674" t="n">
        <f aca="true">IF('(Energiepreise)'!$C$17&lt;&gt;"",'(Energiepreise)'!$C$17,OFFSET('(Energiepreise)'!$I$17,0,$C216+'(Energiepreise)'!$I$6-'(Energiepreise)'!$I$9)/100*AG$23)</f>
        <v>0</v>
      </c>
      <c r="AH217" s="674" t="n">
        <f aca="true">IF('(Energiepreise)'!$C$17&lt;&gt;"",'(Energiepreise)'!$C$17,OFFSET('(Energiepreise)'!$I$17,0,$C216+'(Energiepreise)'!$I$6-'(Energiepreise)'!$I$9)/100*AH$23)</f>
        <v>0</v>
      </c>
      <c r="AI217" s="674" t="n">
        <f aca="true">IF('(Energiepreise)'!$C$17&lt;&gt;"",'(Energiepreise)'!$C$17,OFFSET('(Energiepreise)'!$I$17,0,$C216+'(Energiepreise)'!$I$6-'(Energiepreise)'!$I$9)/100*AI$23)</f>
        <v>0</v>
      </c>
      <c r="AJ217" s="674" t="n">
        <f aca="true">IF('(Energiepreise)'!$C$17&lt;&gt;"",'(Energiepreise)'!$C$17,OFFSET('(Energiepreise)'!$I$17,0,$C216+'(Energiepreise)'!$I$6-'(Energiepreise)'!$I$9)/100*AJ$23)</f>
        <v>0</v>
      </c>
      <c r="AK217" s="674" t="n">
        <f aca="true">IF('(Energiepreise)'!$C$17&lt;&gt;"",'(Energiepreise)'!$C$17,OFFSET('(Energiepreise)'!$I$17,0,$C216+'(Energiepreise)'!$I$6-'(Energiepreise)'!$I$9)/100*AK$23)</f>
        <v>0</v>
      </c>
      <c r="AL217" s="674" t="n">
        <f aca="true">IF('(Energiepreise)'!$C$17&lt;&gt;"",'(Energiepreise)'!$C$17,OFFSET('(Energiepreise)'!$I$17,0,$C216+'(Energiepreise)'!$I$6-'(Energiepreise)'!$I$9)/100*AL$23)</f>
        <v>0</v>
      </c>
      <c r="AM217" s="674" t="n">
        <f aca="true">IF('(Energiepreise)'!$C$17&lt;&gt;"",'(Energiepreise)'!$C$17,OFFSET('(Energiepreise)'!$I$17,0,$C216+'(Energiepreise)'!$I$6-'(Energiepreise)'!$I$9)/100*AM$23)</f>
        <v>0</v>
      </c>
      <c r="AN217" s="674" t="n">
        <f aca="true">IF('(Energiepreise)'!$C$17&lt;&gt;"",'(Energiepreise)'!$C$17,OFFSET('(Energiepreise)'!$I$17,0,$C216+'(Energiepreise)'!$I$6-'(Energiepreise)'!$I$9)/100*AN$23)</f>
        <v>0</v>
      </c>
      <c r="ALP217" s="669"/>
      <c r="ALQ217" s="669"/>
      <c r="ALR217" s="669"/>
      <c r="ALS217" s="669"/>
    </row>
    <row r="218" s="569" customFormat="true" ht="17.25" hidden="false" customHeight="false" outlineLevel="0" collapsed="false">
      <c r="A218" s="660"/>
      <c r="B218" s="670"/>
      <c r="C218" s="678" t="s">
        <v>235</v>
      </c>
      <c r="D218" s="675"/>
      <c r="E218" s="678"/>
      <c r="F218" s="674" t="n">
        <f aca="true">SUM(F178:OFFSET(F178,$C$55-1,0))/$C$55</f>
        <v>0</v>
      </c>
      <c r="G218" s="674" t="n">
        <f aca="true">SUM(G178:OFFSET(G178,$C$55-1,0))/$C$55</f>
        <v>0</v>
      </c>
      <c r="H218" s="674" t="n">
        <f aca="true">SUM(H178:OFFSET(H178,$C$55-1,0))/$C$55</f>
        <v>0</v>
      </c>
      <c r="I218" s="674" t="n">
        <f aca="true">SUM(I178:OFFSET(I178,$C$55-1,0))/$C$55</f>
        <v>0</v>
      </c>
      <c r="J218" s="678"/>
      <c r="K218" s="678" t="n">
        <f aca="false">SUM(F218:I218)</f>
        <v>0</v>
      </c>
      <c r="L218" s="678"/>
      <c r="M218" s="678"/>
      <c r="N218" s="674" t="n">
        <f aca="true">SUM(N178:OFFSET(N178,$C$55-1,0))/$C$55</f>
        <v>0</v>
      </c>
      <c r="O218" s="674" t="n">
        <f aca="true">SUM(O178:OFFSET(O178,$C$55-1,0))/$C$55</f>
        <v>0</v>
      </c>
      <c r="P218" s="674" t="n">
        <f aca="true">SUM(P178:OFFSET(P178,$C$55-1,0))/$C$55</f>
        <v>0</v>
      </c>
      <c r="Q218" s="674" t="n">
        <f aca="true">SUM(Q178:OFFSET(Q178,$C$55-1,0))/$C$55</f>
        <v>0</v>
      </c>
      <c r="R218" s="678"/>
      <c r="S218" s="678" t="n">
        <f aca="false">SUM(N218:Q218)</f>
        <v>0</v>
      </c>
      <c r="T218" s="678"/>
      <c r="U218" s="674" t="n">
        <f aca="true">SUM(U178:OFFSET(U178,$C$55-1,0))/$C$55</f>
        <v>0</v>
      </c>
      <c r="V218" s="674" t="n">
        <f aca="true">SUM(V178:OFFSET(V178,$C$55-1,0))/$C$55</f>
        <v>0</v>
      </c>
      <c r="W218" s="674" t="n">
        <f aca="true">SUM(W178:OFFSET(W178,$C$55-1,0))/$C$55</f>
        <v>0</v>
      </c>
      <c r="X218" s="674" t="n">
        <f aca="true">SUM(X178:OFFSET(X178,$C$55-1,0))/$C$55</f>
        <v>0</v>
      </c>
      <c r="Y218" s="674" t="n">
        <f aca="true">SUM(Y178:OFFSET(Y178,$C$55-1,0))/$C$55</f>
        <v>0</v>
      </c>
      <c r="Z218" s="674" t="n">
        <f aca="true">SUM(Z178:OFFSET(Z178,$C$55-1,0))/$C$55</f>
        <v>0</v>
      </c>
      <c r="AA218" s="674" t="n">
        <f aca="true">SUM(AA178:OFFSET(AA178,$C$55-1,0))/$C$55</f>
        <v>0</v>
      </c>
      <c r="AB218" s="674" t="n">
        <f aca="true">SUM(AB178:OFFSET(AB178,$C$55-1,0))/$C$55</f>
        <v>0</v>
      </c>
      <c r="AC218" s="674" t="n">
        <f aca="true">SUM(AC178:OFFSET(AC178,$C$55-1,0))/$C$55</f>
        <v>0</v>
      </c>
      <c r="AD218" s="674" t="n">
        <f aca="true">SUM(AD178:OFFSET(AD178,$C$55-1,0))/$C$55</f>
        <v>0</v>
      </c>
      <c r="AE218" s="674" t="n">
        <f aca="true">SUM(AE178:OFFSET(AE178,$C$55-1,0))/$C$55</f>
        <v>0</v>
      </c>
      <c r="AF218" s="674" t="n">
        <f aca="true">SUM(AF178:OFFSET(AF178,$C$55-1,0))/$C$55</f>
        <v>0</v>
      </c>
      <c r="AG218" s="674" t="n">
        <f aca="true">SUM(AG178:OFFSET(AG178,$C$55-1,0))/$C$55</f>
        <v>0</v>
      </c>
      <c r="AH218" s="674" t="n">
        <f aca="true">SUM(AH178:OFFSET(AH178,$C$55-1,0))/$C$55</f>
        <v>0</v>
      </c>
      <c r="AI218" s="674" t="n">
        <f aca="true">SUM(AI178:OFFSET(AI178,$C$55-1,0))/$C$55</f>
        <v>0</v>
      </c>
      <c r="AJ218" s="674" t="n">
        <f aca="true">SUM(AJ178:OFFSET(AJ178,$C$55-1,0))/$C$55</f>
        <v>0</v>
      </c>
      <c r="AK218" s="674" t="n">
        <f aca="true">SUM(AK178:OFFSET(AK178,$C$55-1,0))/$C$55</f>
        <v>0</v>
      </c>
      <c r="AL218" s="674" t="n">
        <f aca="true">SUM(AL178:OFFSET(AL178,$C$55-1,0))/$C$55</f>
        <v>0</v>
      </c>
      <c r="AM218" s="674" t="n">
        <f aca="true">SUM(AM178:OFFSET(AM178,$C$55-1,0))/$C$55</f>
        <v>0</v>
      </c>
      <c r="AN218" s="674" t="n">
        <f aca="true">SUM(AN178:OFFSET(AN178,$C$55-1,0))/$C$55</f>
        <v>0</v>
      </c>
      <c r="ALP218" s="669"/>
      <c r="ALQ218" s="669"/>
      <c r="ALR218" s="669"/>
      <c r="ALS218" s="669"/>
    </row>
    <row r="219" customFormat="false" ht="17.25" hidden="false" customHeight="false" outlineLevel="0" collapsed="false">
      <c r="A219" s="2"/>
      <c r="B219" s="4"/>
      <c r="C219" s="619" t="s">
        <v>239</v>
      </c>
      <c r="D219" s="618"/>
      <c r="E219" s="619"/>
      <c r="F219" s="618"/>
      <c r="G219" s="620"/>
      <c r="H219" s="620"/>
      <c r="I219" s="620"/>
      <c r="J219" s="620"/>
      <c r="K219" s="620"/>
      <c r="L219" s="620"/>
      <c r="M219" s="620"/>
      <c r="N219" s="620"/>
      <c r="O219" s="620"/>
      <c r="P219" s="620"/>
      <c r="Q219" s="620"/>
      <c r="R219" s="620"/>
      <c r="S219" s="621"/>
      <c r="T219" s="620"/>
      <c r="U219" s="618"/>
      <c r="V219" s="620"/>
      <c r="W219" s="620"/>
      <c r="X219" s="620"/>
      <c r="Y219" s="620"/>
      <c r="Z219" s="620"/>
      <c r="AA219" s="620"/>
      <c r="AB219" s="620"/>
      <c r="AC219" s="620"/>
      <c r="AD219" s="620"/>
      <c r="AE219" s="620"/>
      <c r="AF219" s="620"/>
      <c r="AG219" s="620"/>
      <c r="AH219" s="620"/>
      <c r="AI219" s="620"/>
      <c r="AJ219" s="620"/>
      <c r="AK219" s="620"/>
      <c r="AL219" s="620"/>
      <c r="AM219" s="620"/>
      <c r="AN219" s="620"/>
    </row>
    <row r="220" customFormat="false" ht="17.25" hidden="false" customHeight="false" outlineLevel="0" collapsed="false">
      <c r="A220" s="2"/>
      <c r="B220" s="4"/>
      <c r="C220" s="647" t="n">
        <v>0</v>
      </c>
      <c r="D220" s="618"/>
      <c r="E220" s="620"/>
      <c r="F220" s="680"/>
      <c r="G220" s="681"/>
      <c r="H220" s="681"/>
      <c r="I220" s="681"/>
      <c r="J220" s="620"/>
      <c r="K220" s="681"/>
      <c r="L220" s="620"/>
      <c r="M220" s="620"/>
      <c r="N220" s="681"/>
      <c r="O220" s="681"/>
      <c r="P220" s="681"/>
      <c r="Q220" s="681"/>
      <c r="R220" s="620"/>
      <c r="S220" s="682"/>
      <c r="T220" s="620"/>
      <c r="U220" s="680"/>
      <c r="V220" s="681"/>
      <c r="W220" s="681"/>
      <c r="X220" s="681"/>
      <c r="Y220" s="681"/>
      <c r="Z220" s="681"/>
      <c r="AA220" s="681"/>
      <c r="AB220" s="681"/>
      <c r="AC220" s="681"/>
      <c r="AD220" s="681"/>
      <c r="AE220" s="681"/>
      <c r="AF220" s="681"/>
      <c r="AG220" s="681"/>
      <c r="AH220" s="681"/>
      <c r="AI220" s="681"/>
      <c r="AJ220" s="681"/>
      <c r="AK220" s="681"/>
      <c r="AL220" s="681"/>
      <c r="AM220" s="681"/>
      <c r="AN220" s="681"/>
    </row>
    <row r="221" customFormat="false" ht="17.25" hidden="false" customHeight="false" outlineLevel="0" collapsed="false">
      <c r="A221" s="2"/>
      <c r="B221" s="4"/>
      <c r="C221" s="647" t="n">
        <v>1</v>
      </c>
      <c r="D221" s="683"/>
      <c r="E221" s="620"/>
      <c r="F221" s="648" t="n">
        <f aca="false">IF(F$27&lt;&gt;"",F$27,F$26/100*F178+(1-F$26/100)*F135)</f>
        <v>0</v>
      </c>
      <c r="G221" s="648" t="n">
        <f aca="false">IF(G$27&lt;&gt;"",G$27,G$26/100*G178+(1-G$26/100)*G135)</f>
        <v>0</v>
      </c>
      <c r="H221" s="648" t="n">
        <f aca="false">IF(H$27&lt;&gt;"",H$27,H$26/100*H178+(1-H$26/100)*H135)</f>
        <v>0</v>
      </c>
      <c r="I221" s="648" t="n">
        <f aca="false">IF(I$27&lt;&gt;"",I$27,I$26/100*I178+(1-I$26/100)*I135)</f>
        <v>0</v>
      </c>
      <c r="J221" s="639"/>
      <c r="K221" s="649" t="n">
        <f aca="false">SUM(F221:I221)</f>
        <v>0</v>
      </c>
      <c r="L221" s="639"/>
      <c r="M221" s="639"/>
      <c r="N221" s="684" t="n">
        <f aca="false">IF(N$27&lt;&gt;"",N$27,N$26/100*N178+(1-N$26/100)*N135)</f>
        <v>0</v>
      </c>
      <c r="O221" s="684" t="n">
        <f aca="false">IF(O$27&lt;&gt;"",O$27,O$26/100*O178+(1-O$26/100)*O135)</f>
        <v>0</v>
      </c>
      <c r="P221" s="684" t="n">
        <f aca="false">IF(P$27&lt;&gt;"",P$27,P$26/100*P178+(1-P$26/100)*P135)</f>
        <v>0</v>
      </c>
      <c r="Q221" s="684" t="n">
        <f aca="false">IF(Q$27&lt;&gt;"",Q$27,Q$26/100*Q178+(1-Q$26/100)*Q135)</f>
        <v>0</v>
      </c>
      <c r="R221" s="639"/>
      <c r="S221" s="685" t="n">
        <f aca="false">SUM(N221:Q221)</f>
        <v>0</v>
      </c>
      <c r="T221" s="639"/>
      <c r="U221" s="684" t="n">
        <f aca="false">IF(U$27&lt;&gt;"",U$27,U$26/100*U178+(1-U$26/100)*U135)</f>
        <v>0</v>
      </c>
      <c r="V221" s="684" t="n">
        <f aca="false">IF(V$27&lt;&gt;"",V$27,V$26/100*V178+(1-V$26/100)*V135)</f>
        <v>0</v>
      </c>
      <c r="W221" s="684" t="n">
        <f aca="false">IF(W$27&lt;&gt;"",W$27,W$26/100*W178+(1-W$26/100)*W135)</f>
        <v>0</v>
      </c>
      <c r="X221" s="684" t="n">
        <f aca="false">IF(X$27&lt;&gt;"",X$27,X$26/100*X178+(1-X$26/100)*X135)</f>
        <v>0</v>
      </c>
      <c r="Y221" s="684" t="n">
        <f aca="false">IF(Y$27&lt;&gt;"",Y$27,Y$26/100*Y178+(1-Y$26/100)*Y135)</f>
        <v>0</v>
      </c>
      <c r="Z221" s="684" t="n">
        <f aca="false">IF(Z$27&lt;&gt;"",Z$27,Z$26/100*Z178+(1-Z$26/100)*Z135)</f>
        <v>0</v>
      </c>
      <c r="AA221" s="684" t="n">
        <f aca="false">IF(AA$27&lt;&gt;"",AA$27,AA$26/100*AA178+(1-AA$26/100)*AA135)</f>
        <v>0</v>
      </c>
      <c r="AB221" s="684" t="n">
        <f aca="false">IF(AB$27&lt;&gt;"",AB$27,AB$26/100*AB178+(1-AB$26/100)*AB135)</f>
        <v>0</v>
      </c>
      <c r="AC221" s="684" t="n">
        <f aca="false">IF(AC$27&lt;&gt;"",AC$27,AC$26/100*AC178+(1-AC$26/100)*AC135)</f>
        <v>0</v>
      </c>
      <c r="AD221" s="684" t="n">
        <f aca="false">IF(AD$27&lt;&gt;"",AD$27,AD$26/100*AD178+(1-AD$26/100)*AD135)</f>
        <v>0</v>
      </c>
      <c r="AE221" s="684" t="n">
        <f aca="false">IF(AE$27&lt;&gt;"",AE$27,AE$26/100*AE178+(1-AE$26/100)*AE135)</f>
        <v>0</v>
      </c>
      <c r="AF221" s="684" t="n">
        <f aca="false">IF(AF$27&lt;&gt;"",AF$27,AF$26/100*AF178+(1-AF$26/100)*AF135)</f>
        <v>0</v>
      </c>
      <c r="AG221" s="684" t="n">
        <f aca="false">IF(AG$27&lt;&gt;"",AG$27,AG$26/100*AG178+(1-AG$26/100)*AG135)</f>
        <v>0</v>
      </c>
      <c r="AH221" s="684" t="n">
        <f aca="false">IF(AH$27&lt;&gt;"",AH$27,AH$26/100*AH178+(1-AH$26/100)*AH135)</f>
        <v>0</v>
      </c>
      <c r="AI221" s="684" t="n">
        <f aca="false">IF(AI$27&lt;&gt;"",AI$27,AI$26/100*AI178+(1-AI$26/100)*AI135)</f>
        <v>0</v>
      </c>
      <c r="AJ221" s="684" t="n">
        <f aca="false">IF(AJ$27&lt;&gt;"",AJ$27,AJ$26/100*AJ178+(1-AJ$26/100)*AJ135)</f>
        <v>0</v>
      </c>
      <c r="AK221" s="684" t="n">
        <f aca="false">IF(AK$27&lt;&gt;"",AK$27,AK$26/100*AK178+(1-AK$26/100)*AK135)</f>
        <v>0</v>
      </c>
      <c r="AL221" s="684" t="e">
        <f aca="false">IF(AL$27&lt;&gt;"",AL$27,AL$26/100*AL178+(1-AL$26/100)*AL135)</f>
        <v>#N/A</v>
      </c>
      <c r="AM221" s="684" t="e">
        <f aca="false">IF(AM$27&lt;&gt;"",AM$27,AM$26/100*AM178+(1-AM$26/100)*AM135)</f>
        <v>#N/A</v>
      </c>
      <c r="AN221" s="684" t="e">
        <f aca="false">IF(AN$27&lt;&gt;"",AN$27,AN$26/100*AN178+(1-AN$26/100)*AN135)</f>
        <v>#N/A</v>
      </c>
    </row>
    <row r="222" customFormat="false" ht="17.25" hidden="false" customHeight="false" outlineLevel="0" collapsed="false">
      <c r="A222" s="2"/>
      <c r="B222" s="4"/>
      <c r="C222" s="647" t="n">
        <v>2</v>
      </c>
      <c r="D222" s="683"/>
      <c r="E222" s="620"/>
      <c r="F222" s="648" t="n">
        <f aca="false">F$26/100*F179+(1-F$26/100)*F136</f>
        <v>0</v>
      </c>
      <c r="G222" s="648" t="n">
        <f aca="false">G$26/100*G179+(1-G$26/100)*G136</f>
        <v>0</v>
      </c>
      <c r="H222" s="648" t="n">
        <f aca="false">H$26/100*H179+(1-H$26/100)*H136</f>
        <v>0</v>
      </c>
      <c r="I222" s="648" t="n">
        <f aca="false">I$26/100*I179+(1-I$26/100)*I136</f>
        <v>0</v>
      </c>
      <c r="J222" s="639"/>
      <c r="K222" s="649" t="n">
        <f aca="false">SUM(F222:I222)</f>
        <v>0</v>
      </c>
      <c r="L222" s="639"/>
      <c r="M222" s="639"/>
      <c r="N222" s="684" t="n">
        <f aca="false">N$26/100*N179+(1-N$26/100)*N136</f>
        <v>0</v>
      </c>
      <c r="O222" s="684" t="n">
        <f aca="false">O$26/100*O179+(1-O$26/100)*O136</f>
        <v>0</v>
      </c>
      <c r="P222" s="684" t="n">
        <f aca="false">P$26/100*P179+(1-P$26/100)*P136</f>
        <v>0</v>
      </c>
      <c r="Q222" s="684" t="n">
        <f aca="false">Q$26/100*Q179+(1-Q$26/100)*Q136</f>
        <v>0</v>
      </c>
      <c r="R222" s="639"/>
      <c r="S222" s="685" t="n">
        <f aca="false">SUM(N222:Q222)</f>
        <v>0</v>
      </c>
      <c r="T222" s="639"/>
      <c r="U222" s="684" t="n">
        <f aca="false">U$26/100*U179+(1-U$26/100)*U136</f>
        <v>0</v>
      </c>
      <c r="V222" s="684" t="n">
        <f aca="false">V$26/100*V179+(1-V$26/100)*V136</f>
        <v>0</v>
      </c>
      <c r="W222" s="684" t="n">
        <f aca="false">W$26/100*W179+(1-W$26/100)*W136</f>
        <v>0</v>
      </c>
      <c r="X222" s="684" t="n">
        <f aca="false">X$26/100*X179+(1-X$26/100)*X136</f>
        <v>0</v>
      </c>
      <c r="Y222" s="684" t="n">
        <f aca="false">Y$26/100*Y179+(1-Y$26/100)*Y136</f>
        <v>0</v>
      </c>
      <c r="Z222" s="684" t="n">
        <f aca="false">Z$26/100*Z179+(1-Z$26/100)*Z136</f>
        <v>0</v>
      </c>
      <c r="AA222" s="684" t="n">
        <f aca="false">AA$26/100*AA179+(1-AA$26/100)*AA136</f>
        <v>0</v>
      </c>
      <c r="AB222" s="684" t="n">
        <f aca="false">AB$26/100*AB179+(1-AB$26/100)*AB136</f>
        <v>0</v>
      </c>
      <c r="AC222" s="684" t="n">
        <f aca="false">AC$26/100*AC179+(1-AC$26/100)*AC136</f>
        <v>0</v>
      </c>
      <c r="AD222" s="684" t="n">
        <f aca="false">AD$26/100*AD179+(1-AD$26/100)*AD136</f>
        <v>0</v>
      </c>
      <c r="AE222" s="684" t="n">
        <f aca="false">AE$26/100*AE179+(1-AE$26/100)*AE136</f>
        <v>0</v>
      </c>
      <c r="AF222" s="684" t="n">
        <f aca="false">AF$26/100*AF179+(1-AF$26/100)*AF136</f>
        <v>0</v>
      </c>
      <c r="AG222" s="684" t="n">
        <f aca="false">AG$26/100*AG179+(1-AG$26/100)*AG136</f>
        <v>0</v>
      </c>
      <c r="AH222" s="684" t="n">
        <f aca="false">AH$26/100*AH179+(1-AH$26/100)*AH136</f>
        <v>0</v>
      </c>
      <c r="AI222" s="684" t="n">
        <f aca="false">AI$26/100*AI179+(1-AI$26/100)*AI136</f>
        <v>0</v>
      </c>
      <c r="AJ222" s="684" t="n">
        <f aca="false">AJ$26/100*AJ179+(1-AJ$26/100)*AJ136</f>
        <v>0</v>
      </c>
      <c r="AK222" s="684" t="n">
        <f aca="false">AK$26/100*AK179+(1-AK$26/100)*AK136</f>
        <v>0</v>
      </c>
      <c r="AL222" s="684" t="e">
        <f aca="false">AL$26/100*AL179+(1-AL$26/100)*AL136</f>
        <v>#N/A</v>
      </c>
      <c r="AM222" s="684" t="e">
        <f aca="false">AM$26/100*AM179+(1-AM$26/100)*AM136</f>
        <v>#N/A</v>
      </c>
      <c r="AN222" s="684" t="e">
        <f aca="false">AN$26/100*AN179+(1-AN$26/100)*AN136</f>
        <v>#N/A</v>
      </c>
    </row>
    <row r="223" customFormat="false" ht="17.25" hidden="false" customHeight="false" outlineLevel="0" collapsed="false">
      <c r="A223" s="2"/>
      <c r="B223" s="4"/>
      <c r="C223" s="647" t="n">
        <v>3</v>
      </c>
      <c r="D223" s="683"/>
      <c r="E223" s="620"/>
      <c r="F223" s="648" t="n">
        <f aca="false">F$26/100*F180+(1-F$26/100)*F137</f>
        <v>0</v>
      </c>
      <c r="G223" s="648" t="n">
        <f aca="false">G$26/100*G180+(1-G$26/100)*G137</f>
        <v>0</v>
      </c>
      <c r="H223" s="648" t="n">
        <f aca="false">H$26/100*H180+(1-H$26/100)*H137</f>
        <v>0</v>
      </c>
      <c r="I223" s="648" t="n">
        <f aca="false">I$26/100*I180+(1-I$26/100)*I137</f>
        <v>0</v>
      </c>
      <c r="J223" s="639"/>
      <c r="K223" s="649" t="n">
        <f aca="false">SUM(F223:I223)</f>
        <v>0</v>
      </c>
      <c r="L223" s="639"/>
      <c r="M223" s="639"/>
      <c r="N223" s="684" t="n">
        <f aca="false">N$26/100*N180+(1-N$26/100)*N137</f>
        <v>0</v>
      </c>
      <c r="O223" s="684" t="n">
        <f aca="false">O$26/100*O180+(1-O$26/100)*O137</f>
        <v>0</v>
      </c>
      <c r="P223" s="684" t="n">
        <f aca="false">P$26/100*P180+(1-P$26/100)*P137</f>
        <v>0</v>
      </c>
      <c r="Q223" s="684" t="n">
        <f aca="false">Q$26/100*Q180+(1-Q$26/100)*Q137</f>
        <v>0</v>
      </c>
      <c r="R223" s="639"/>
      <c r="S223" s="685" t="n">
        <f aca="false">SUM(N223:Q223)</f>
        <v>0</v>
      </c>
      <c r="T223" s="639"/>
      <c r="U223" s="684" t="n">
        <f aca="false">U$26/100*U180+(1-U$26/100)*U137</f>
        <v>0</v>
      </c>
      <c r="V223" s="684" t="n">
        <f aca="false">V$26/100*V180+(1-V$26/100)*V137</f>
        <v>0</v>
      </c>
      <c r="W223" s="684" t="n">
        <f aca="false">W$26/100*W180+(1-W$26/100)*W137</f>
        <v>0</v>
      </c>
      <c r="X223" s="684" t="n">
        <f aca="false">X$26/100*X180+(1-X$26/100)*X137</f>
        <v>0</v>
      </c>
      <c r="Y223" s="684" t="n">
        <f aca="false">Y$26/100*Y180+(1-Y$26/100)*Y137</f>
        <v>0</v>
      </c>
      <c r="Z223" s="684" t="n">
        <f aca="false">Z$26/100*Z180+(1-Z$26/100)*Z137</f>
        <v>0</v>
      </c>
      <c r="AA223" s="684" t="n">
        <f aca="false">AA$26/100*AA180+(1-AA$26/100)*AA137</f>
        <v>0</v>
      </c>
      <c r="AB223" s="684" t="n">
        <f aca="false">AB$26/100*AB180+(1-AB$26/100)*AB137</f>
        <v>0</v>
      </c>
      <c r="AC223" s="684" t="n">
        <f aca="false">AC$26/100*AC180+(1-AC$26/100)*AC137</f>
        <v>0</v>
      </c>
      <c r="AD223" s="684" t="n">
        <f aca="false">AD$26/100*AD180+(1-AD$26/100)*AD137</f>
        <v>0</v>
      </c>
      <c r="AE223" s="684" t="n">
        <f aca="false">AE$26/100*AE180+(1-AE$26/100)*AE137</f>
        <v>0</v>
      </c>
      <c r="AF223" s="684" t="n">
        <f aca="false">AF$26/100*AF180+(1-AF$26/100)*AF137</f>
        <v>0</v>
      </c>
      <c r="AG223" s="684" t="n">
        <f aca="false">AG$26/100*AG180+(1-AG$26/100)*AG137</f>
        <v>0</v>
      </c>
      <c r="AH223" s="684" t="n">
        <f aca="false">AH$26/100*AH180+(1-AH$26/100)*AH137</f>
        <v>0</v>
      </c>
      <c r="AI223" s="684" t="n">
        <f aca="false">AI$26/100*AI180+(1-AI$26/100)*AI137</f>
        <v>0</v>
      </c>
      <c r="AJ223" s="684" t="n">
        <f aca="false">AJ$26/100*AJ180+(1-AJ$26/100)*AJ137</f>
        <v>0</v>
      </c>
      <c r="AK223" s="684" t="n">
        <f aca="false">AK$26/100*AK180+(1-AK$26/100)*AK137</f>
        <v>0</v>
      </c>
      <c r="AL223" s="684" t="e">
        <f aca="false">AL$26/100*AL180+(1-AL$26/100)*AL137</f>
        <v>#N/A</v>
      </c>
      <c r="AM223" s="684" t="e">
        <f aca="false">AM$26/100*AM180+(1-AM$26/100)*AM137</f>
        <v>#N/A</v>
      </c>
      <c r="AN223" s="684" t="e">
        <f aca="false">AN$26/100*AN180+(1-AN$26/100)*AN137</f>
        <v>#N/A</v>
      </c>
    </row>
    <row r="224" customFormat="false" ht="17.25" hidden="false" customHeight="false" outlineLevel="0" collapsed="false">
      <c r="A224" s="2"/>
      <c r="B224" s="4"/>
      <c r="C224" s="647" t="n">
        <v>4</v>
      </c>
      <c r="D224" s="683"/>
      <c r="E224" s="620"/>
      <c r="F224" s="648" t="n">
        <f aca="false">F$26/100*F181+(1-F$26/100)*F138</f>
        <v>0</v>
      </c>
      <c r="G224" s="648" t="n">
        <f aca="false">G$26/100*G181+(1-G$26/100)*G138</f>
        <v>0</v>
      </c>
      <c r="H224" s="648" t="n">
        <f aca="false">H$26/100*H181+(1-H$26/100)*H138</f>
        <v>0</v>
      </c>
      <c r="I224" s="648" t="n">
        <f aca="false">I$26/100*I181+(1-I$26/100)*I138</f>
        <v>0</v>
      </c>
      <c r="J224" s="639"/>
      <c r="K224" s="649" t="n">
        <f aca="false">SUM(F224:I224)</f>
        <v>0</v>
      </c>
      <c r="L224" s="639"/>
      <c r="M224" s="639"/>
      <c r="N224" s="684" t="n">
        <f aca="false">N$26/100*N181+(1-N$26/100)*N138</f>
        <v>0</v>
      </c>
      <c r="O224" s="684" t="n">
        <f aca="false">O$26/100*O181+(1-O$26/100)*O138</f>
        <v>0</v>
      </c>
      <c r="P224" s="684" t="n">
        <f aca="false">P$26/100*P181+(1-P$26/100)*P138</f>
        <v>0</v>
      </c>
      <c r="Q224" s="684" t="n">
        <f aca="false">Q$26/100*Q181+(1-Q$26/100)*Q138</f>
        <v>0</v>
      </c>
      <c r="R224" s="639"/>
      <c r="S224" s="685" t="n">
        <f aca="false">SUM(N224:Q224)</f>
        <v>0</v>
      </c>
      <c r="T224" s="639"/>
      <c r="U224" s="684" t="n">
        <f aca="false">U$26/100*U181+(1-U$26/100)*U138</f>
        <v>0</v>
      </c>
      <c r="V224" s="684" t="n">
        <f aca="false">V$26/100*V181+(1-V$26/100)*V138</f>
        <v>0</v>
      </c>
      <c r="W224" s="684" t="n">
        <f aca="false">W$26/100*W181+(1-W$26/100)*W138</f>
        <v>0</v>
      </c>
      <c r="X224" s="684" t="n">
        <f aca="false">X$26/100*X181+(1-X$26/100)*X138</f>
        <v>0</v>
      </c>
      <c r="Y224" s="684" t="n">
        <f aca="false">Y$26/100*Y181+(1-Y$26/100)*Y138</f>
        <v>0</v>
      </c>
      <c r="Z224" s="684" t="n">
        <f aca="false">Z$26/100*Z181+(1-Z$26/100)*Z138</f>
        <v>0</v>
      </c>
      <c r="AA224" s="684" t="n">
        <f aca="false">AA$26/100*AA181+(1-AA$26/100)*AA138</f>
        <v>0</v>
      </c>
      <c r="AB224" s="684" t="n">
        <f aca="false">AB$26/100*AB181+(1-AB$26/100)*AB138</f>
        <v>0</v>
      </c>
      <c r="AC224" s="684" t="n">
        <f aca="false">AC$26/100*AC181+(1-AC$26/100)*AC138</f>
        <v>0</v>
      </c>
      <c r="AD224" s="684" t="n">
        <f aca="false">AD$26/100*AD181+(1-AD$26/100)*AD138</f>
        <v>0</v>
      </c>
      <c r="AE224" s="684" t="n">
        <f aca="false">AE$26/100*AE181+(1-AE$26/100)*AE138</f>
        <v>0</v>
      </c>
      <c r="AF224" s="684" t="n">
        <f aca="false">AF$26/100*AF181+(1-AF$26/100)*AF138</f>
        <v>0</v>
      </c>
      <c r="AG224" s="684" t="n">
        <f aca="false">AG$26/100*AG181+(1-AG$26/100)*AG138</f>
        <v>0</v>
      </c>
      <c r="AH224" s="684" t="n">
        <f aca="false">AH$26/100*AH181+(1-AH$26/100)*AH138</f>
        <v>0</v>
      </c>
      <c r="AI224" s="684" t="n">
        <f aca="false">AI$26/100*AI181+(1-AI$26/100)*AI138</f>
        <v>0</v>
      </c>
      <c r="AJ224" s="684" t="n">
        <f aca="false">AJ$26/100*AJ181+(1-AJ$26/100)*AJ138</f>
        <v>0</v>
      </c>
      <c r="AK224" s="684" t="n">
        <f aca="false">AK$26/100*AK181+(1-AK$26/100)*AK138</f>
        <v>0</v>
      </c>
      <c r="AL224" s="684" t="e">
        <f aca="false">AL$26/100*AL181+(1-AL$26/100)*AL138</f>
        <v>#N/A</v>
      </c>
      <c r="AM224" s="684" t="e">
        <f aca="false">AM$26/100*AM181+(1-AM$26/100)*AM138</f>
        <v>#N/A</v>
      </c>
      <c r="AN224" s="684" t="e">
        <f aca="false">AN$26/100*AN181+(1-AN$26/100)*AN138</f>
        <v>#N/A</v>
      </c>
    </row>
    <row r="225" customFormat="false" ht="17.25" hidden="false" customHeight="false" outlineLevel="0" collapsed="false">
      <c r="A225" s="2"/>
      <c r="B225" s="4"/>
      <c r="C225" s="647" t="n">
        <v>5</v>
      </c>
      <c r="D225" s="683"/>
      <c r="E225" s="620"/>
      <c r="F225" s="648" t="n">
        <f aca="false">F$26/100*F182+(1-F$26/100)*F139</f>
        <v>0</v>
      </c>
      <c r="G225" s="648" t="n">
        <f aca="false">G$26/100*G182+(1-G$26/100)*G139</f>
        <v>0</v>
      </c>
      <c r="H225" s="648" t="n">
        <f aca="false">H$26/100*H182+(1-H$26/100)*H139</f>
        <v>0</v>
      </c>
      <c r="I225" s="648" t="n">
        <f aca="false">I$26/100*I182+(1-I$26/100)*I139</f>
        <v>0</v>
      </c>
      <c r="J225" s="639"/>
      <c r="K225" s="649" t="n">
        <f aca="false">SUM(F225:I225)</f>
        <v>0</v>
      </c>
      <c r="L225" s="639"/>
      <c r="M225" s="639"/>
      <c r="N225" s="684" t="n">
        <f aca="false">N$26/100*N182+(1-N$26/100)*N139</f>
        <v>0</v>
      </c>
      <c r="O225" s="684" t="n">
        <f aca="false">O$26/100*O182+(1-O$26/100)*O139</f>
        <v>0</v>
      </c>
      <c r="P225" s="684" t="n">
        <f aca="false">P$26/100*P182+(1-P$26/100)*P139</f>
        <v>0</v>
      </c>
      <c r="Q225" s="684" t="n">
        <f aca="false">Q$26/100*Q182+(1-Q$26/100)*Q139</f>
        <v>0</v>
      </c>
      <c r="R225" s="639"/>
      <c r="S225" s="685" t="n">
        <f aca="false">SUM(N225:Q225)</f>
        <v>0</v>
      </c>
      <c r="T225" s="639"/>
      <c r="U225" s="684" t="n">
        <f aca="false">U$26/100*U182+(1-U$26/100)*U139</f>
        <v>0</v>
      </c>
      <c r="V225" s="684" t="n">
        <f aca="false">V$26/100*V182+(1-V$26/100)*V139</f>
        <v>0</v>
      </c>
      <c r="W225" s="684" t="n">
        <f aca="false">W$26/100*W182+(1-W$26/100)*W139</f>
        <v>0</v>
      </c>
      <c r="X225" s="684" t="n">
        <f aca="false">X$26/100*X182+(1-X$26/100)*X139</f>
        <v>0</v>
      </c>
      <c r="Y225" s="684" t="n">
        <f aca="false">Y$26/100*Y182+(1-Y$26/100)*Y139</f>
        <v>0</v>
      </c>
      <c r="Z225" s="684" t="n">
        <f aca="false">Z$26/100*Z182+(1-Z$26/100)*Z139</f>
        <v>0</v>
      </c>
      <c r="AA225" s="684" t="n">
        <f aca="false">AA$26/100*AA182+(1-AA$26/100)*AA139</f>
        <v>0</v>
      </c>
      <c r="AB225" s="684" t="n">
        <f aca="false">AB$26/100*AB182+(1-AB$26/100)*AB139</f>
        <v>0</v>
      </c>
      <c r="AC225" s="684" t="n">
        <f aca="false">AC$26/100*AC182+(1-AC$26/100)*AC139</f>
        <v>0</v>
      </c>
      <c r="AD225" s="684" t="n">
        <f aca="false">AD$26/100*AD182+(1-AD$26/100)*AD139</f>
        <v>0</v>
      </c>
      <c r="AE225" s="684" t="n">
        <f aca="false">AE$26/100*AE182+(1-AE$26/100)*AE139</f>
        <v>0</v>
      </c>
      <c r="AF225" s="684" t="n">
        <f aca="false">AF$26/100*AF182+(1-AF$26/100)*AF139</f>
        <v>0</v>
      </c>
      <c r="AG225" s="684" t="n">
        <f aca="false">AG$26/100*AG182+(1-AG$26/100)*AG139</f>
        <v>0</v>
      </c>
      <c r="AH225" s="684" t="n">
        <f aca="false">AH$26/100*AH182+(1-AH$26/100)*AH139</f>
        <v>0</v>
      </c>
      <c r="AI225" s="684" t="n">
        <f aca="false">AI$26/100*AI182+(1-AI$26/100)*AI139</f>
        <v>0</v>
      </c>
      <c r="AJ225" s="684" t="n">
        <f aca="false">AJ$26/100*AJ182+(1-AJ$26/100)*AJ139</f>
        <v>0</v>
      </c>
      <c r="AK225" s="684" t="n">
        <f aca="false">AK$26/100*AK182+(1-AK$26/100)*AK139</f>
        <v>0</v>
      </c>
      <c r="AL225" s="684" t="e">
        <f aca="false">AL$26/100*AL182+(1-AL$26/100)*AL139</f>
        <v>#N/A</v>
      </c>
      <c r="AM225" s="684" t="e">
        <f aca="false">AM$26/100*AM182+(1-AM$26/100)*AM139</f>
        <v>#N/A</v>
      </c>
      <c r="AN225" s="684" t="e">
        <f aca="false">AN$26/100*AN182+(1-AN$26/100)*AN139</f>
        <v>#N/A</v>
      </c>
    </row>
    <row r="226" customFormat="false" ht="17.25" hidden="false" customHeight="false" outlineLevel="0" collapsed="false">
      <c r="A226" s="2"/>
      <c r="B226" s="4"/>
      <c r="C226" s="647" t="n">
        <v>6</v>
      </c>
      <c r="D226" s="683"/>
      <c r="E226" s="620"/>
      <c r="F226" s="648" t="n">
        <f aca="false">F$26/100*F183+(1-F$26/100)*F140</f>
        <v>0</v>
      </c>
      <c r="G226" s="648" t="n">
        <f aca="false">G$26/100*G183+(1-G$26/100)*G140</f>
        <v>0</v>
      </c>
      <c r="H226" s="648" t="n">
        <f aca="false">H$26/100*H183+(1-H$26/100)*H140</f>
        <v>0</v>
      </c>
      <c r="I226" s="648" t="n">
        <f aca="false">I$26/100*I183+(1-I$26/100)*I140</f>
        <v>0</v>
      </c>
      <c r="J226" s="639"/>
      <c r="K226" s="649" t="n">
        <f aca="false">SUM(F226:I226)</f>
        <v>0</v>
      </c>
      <c r="L226" s="639"/>
      <c r="M226" s="639"/>
      <c r="N226" s="684" t="n">
        <f aca="false">N$26/100*N183+(1-N$26/100)*N140</f>
        <v>0</v>
      </c>
      <c r="O226" s="684" t="n">
        <f aca="false">O$26/100*O183+(1-O$26/100)*O140</f>
        <v>0</v>
      </c>
      <c r="P226" s="684" t="n">
        <f aca="false">P$26/100*P183+(1-P$26/100)*P140</f>
        <v>0</v>
      </c>
      <c r="Q226" s="684" t="n">
        <f aca="false">Q$26/100*Q183+(1-Q$26/100)*Q140</f>
        <v>0</v>
      </c>
      <c r="R226" s="639"/>
      <c r="S226" s="685" t="n">
        <f aca="false">SUM(N226:Q226)</f>
        <v>0</v>
      </c>
      <c r="T226" s="639"/>
      <c r="U226" s="684" t="n">
        <f aca="false">U$26/100*U183+(1-U$26/100)*U140</f>
        <v>0</v>
      </c>
      <c r="V226" s="684" t="n">
        <f aca="false">V$26/100*V183+(1-V$26/100)*V140</f>
        <v>0</v>
      </c>
      <c r="W226" s="684" t="n">
        <f aca="false">W$26/100*W183+(1-W$26/100)*W140</f>
        <v>0</v>
      </c>
      <c r="X226" s="684" t="n">
        <f aca="false">X$26/100*X183+(1-X$26/100)*X140</f>
        <v>0</v>
      </c>
      <c r="Y226" s="684" t="n">
        <f aca="false">Y$26/100*Y183+(1-Y$26/100)*Y140</f>
        <v>0</v>
      </c>
      <c r="Z226" s="684" t="n">
        <f aca="false">Z$26/100*Z183+(1-Z$26/100)*Z140</f>
        <v>0</v>
      </c>
      <c r="AA226" s="684" t="n">
        <f aca="false">AA$26/100*AA183+(1-AA$26/100)*AA140</f>
        <v>0</v>
      </c>
      <c r="AB226" s="684" t="n">
        <f aca="false">AB$26/100*AB183+(1-AB$26/100)*AB140</f>
        <v>0</v>
      </c>
      <c r="AC226" s="684" t="n">
        <f aca="false">AC$26/100*AC183+(1-AC$26/100)*AC140</f>
        <v>0</v>
      </c>
      <c r="AD226" s="684" t="n">
        <f aca="false">AD$26/100*AD183+(1-AD$26/100)*AD140</f>
        <v>0</v>
      </c>
      <c r="AE226" s="684" t="n">
        <f aca="false">AE$26/100*AE183+(1-AE$26/100)*AE140</f>
        <v>0</v>
      </c>
      <c r="AF226" s="684" t="n">
        <f aca="false">AF$26/100*AF183+(1-AF$26/100)*AF140</f>
        <v>0</v>
      </c>
      <c r="AG226" s="684" t="n">
        <f aca="false">AG$26/100*AG183+(1-AG$26/100)*AG140</f>
        <v>0</v>
      </c>
      <c r="AH226" s="684" t="n">
        <f aca="false">AH$26/100*AH183+(1-AH$26/100)*AH140</f>
        <v>0</v>
      </c>
      <c r="AI226" s="684" t="n">
        <f aca="false">AI$26/100*AI183+(1-AI$26/100)*AI140</f>
        <v>0</v>
      </c>
      <c r="AJ226" s="684" t="n">
        <f aca="false">AJ$26/100*AJ183+(1-AJ$26/100)*AJ140</f>
        <v>0</v>
      </c>
      <c r="AK226" s="684" t="n">
        <f aca="false">AK$26/100*AK183+(1-AK$26/100)*AK140</f>
        <v>0</v>
      </c>
      <c r="AL226" s="684" t="e">
        <f aca="false">AL$26/100*AL183+(1-AL$26/100)*AL140</f>
        <v>#N/A</v>
      </c>
      <c r="AM226" s="684" t="e">
        <f aca="false">AM$26/100*AM183+(1-AM$26/100)*AM140</f>
        <v>#N/A</v>
      </c>
      <c r="AN226" s="684" t="e">
        <f aca="false">AN$26/100*AN183+(1-AN$26/100)*AN140</f>
        <v>#N/A</v>
      </c>
    </row>
    <row r="227" customFormat="false" ht="17.25" hidden="false" customHeight="false" outlineLevel="0" collapsed="false">
      <c r="A227" s="2"/>
      <c r="B227" s="4"/>
      <c r="C227" s="647" t="n">
        <v>7</v>
      </c>
      <c r="D227" s="683"/>
      <c r="E227" s="620"/>
      <c r="F227" s="648" t="n">
        <f aca="false">F$26/100*F184+(1-F$26/100)*F141</f>
        <v>0</v>
      </c>
      <c r="G227" s="648" t="n">
        <f aca="false">G$26/100*G184+(1-G$26/100)*G141</f>
        <v>0</v>
      </c>
      <c r="H227" s="648" t="n">
        <f aca="false">H$26/100*H184+(1-H$26/100)*H141</f>
        <v>0</v>
      </c>
      <c r="I227" s="648" t="n">
        <f aca="false">I$26/100*I184+(1-I$26/100)*I141</f>
        <v>0</v>
      </c>
      <c r="J227" s="639"/>
      <c r="K227" s="649" t="n">
        <f aca="false">SUM(F227:I227)</f>
        <v>0</v>
      </c>
      <c r="L227" s="639"/>
      <c r="M227" s="639"/>
      <c r="N227" s="684" t="n">
        <f aca="false">N$26/100*N184+(1-N$26/100)*N141</f>
        <v>0</v>
      </c>
      <c r="O227" s="684" t="n">
        <f aca="false">O$26/100*O184+(1-O$26/100)*O141</f>
        <v>0</v>
      </c>
      <c r="P227" s="684" t="n">
        <f aca="false">P$26/100*P184+(1-P$26/100)*P141</f>
        <v>0</v>
      </c>
      <c r="Q227" s="684" t="n">
        <f aca="false">Q$26/100*Q184+(1-Q$26/100)*Q141</f>
        <v>0</v>
      </c>
      <c r="R227" s="639"/>
      <c r="S227" s="685" t="n">
        <f aca="false">SUM(N227:Q227)</f>
        <v>0</v>
      </c>
      <c r="T227" s="639"/>
      <c r="U227" s="684" t="n">
        <f aca="false">U$26/100*U184+(1-U$26/100)*U141</f>
        <v>0</v>
      </c>
      <c r="V227" s="684" t="n">
        <f aca="false">V$26/100*V184+(1-V$26/100)*V141</f>
        <v>0</v>
      </c>
      <c r="W227" s="684" t="n">
        <f aca="false">W$26/100*W184+(1-W$26/100)*W141</f>
        <v>0</v>
      </c>
      <c r="X227" s="684" t="n">
        <f aca="false">X$26/100*X184+(1-X$26/100)*X141</f>
        <v>0</v>
      </c>
      <c r="Y227" s="684" t="n">
        <f aca="false">Y$26/100*Y184+(1-Y$26/100)*Y141</f>
        <v>0</v>
      </c>
      <c r="Z227" s="684" t="n">
        <f aca="false">Z$26/100*Z184+(1-Z$26/100)*Z141</f>
        <v>0</v>
      </c>
      <c r="AA227" s="684" t="n">
        <f aca="false">AA$26/100*AA184+(1-AA$26/100)*AA141</f>
        <v>0</v>
      </c>
      <c r="AB227" s="684" t="n">
        <f aca="false">AB$26/100*AB184+(1-AB$26/100)*AB141</f>
        <v>0</v>
      </c>
      <c r="AC227" s="684" t="n">
        <f aca="false">AC$26/100*AC184+(1-AC$26/100)*AC141</f>
        <v>0</v>
      </c>
      <c r="AD227" s="684" t="n">
        <f aca="false">AD$26/100*AD184+(1-AD$26/100)*AD141</f>
        <v>0</v>
      </c>
      <c r="AE227" s="684" t="n">
        <f aca="false">AE$26/100*AE184+(1-AE$26/100)*AE141</f>
        <v>0</v>
      </c>
      <c r="AF227" s="684" t="n">
        <f aca="false">AF$26/100*AF184+(1-AF$26/100)*AF141</f>
        <v>0</v>
      </c>
      <c r="AG227" s="684" t="n">
        <f aca="false">AG$26/100*AG184+(1-AG$26/100)*AG141</f>
        <v>0</v>
      </c>
      <c r="AH227" s="684" t="n">
        <f aca="false">AH$26/100*AH184+(1-AH$26/100)*AH141</f>
        <v>0</v>
      </c>
      <c r="AI227" s="684" t="n">
        <f aca="false">AI$26/100*AI184+(1-AI$26/100)*AI141</f>
        <v>0</v>
      </c>
      <c r="AJ227" s="684" t="n">
        <f aca="false">AJ$26/100*AJ184+(1-AJ$26/100)*AJ141</f>
        <v>0</v>
      </c>
      <c r="AK227" s="684" t="n">
        <f aca="false">AK$26/100*AK184+(1-AK$26/100)*AK141</f>
        <v>0</v>
      </c>
      <c r="AL227" s="684" t="e">
        <f aca="false">AL$26/100*AL184+(1-AL$26/100)*AL141</f>
        <v>#N/A</v>
      </c>
      <c r="AM227" s="684" t="e">
        <f aca="false">AM$26/100*AM184+(1-AM$26/100)*AM141</f>
        <v>#N/A</v>
      </c>
      <c r="AN227" s="684" t="e">
        <f aca="false">AN$26/100*AN184+(1-AN$26/100)*AN141</f>
        <v>#N/A</v>
      </c>
    </row>
    <row r="228" customFormat="false" ht="17.25" hidden="false" customHeight="false" outlineLevel="0" collapsed="false">
      <c r="A228" s="2"/>
      <c r="B228" s="4"/>
      <c r="C228" s="647" t="n">
        <v>8</v>
      </c>
      <c r="D228" s="683"/>
      <c r="E228" s="620"/>
      <c r="F228" s="648" t="n">
        <f aca="false">F$26/100*F185+(1-F$26/100)*F142</f>
        <v>0</v>
      </c>
      <c r="G228" s="648" t="n">
        <f aca="false">G$26/100*G185+(1-G$26/100)*G142</f>
        <v>0</v>
      </c>
      <c r="H228" s="648" t="n">
        <f aca="false">H$26/100*H185+(1-H$26/100)*H142</f>
        <v>0</v>
      </c>
      <c r="I228" s="648" t="n">
        <f aca="false">I$26/100*I185+(1-I$26/100)*I142</f>
        <v>0</v>
      </c>
      <c r="J228" s="639"/>
      <c r="K228" s="649" t="n">
        <f aca="false">SUM(F228:I228)</f>
        <v>0</v>
      </c>
      <c r="L228" s="639"/>
      <c r="M228" s="639"/>
      <c r="N228" s="684" t="n">
        <f aca="false">N$26/100*N185+(1-N$26/100)*N142</f>
        <v>0</v>
      </c>
      <c r="O228" s="684" t="n">
        <f aca="false">O$26/100*O185+(1-O$26/100)*O142</f>
        <v>0</v>
      </c>
      <c r="P228" s="684" t="n">
        <f aca="false">P$26/100*P185+(1-P$26/100)*P142</f>
        <v>0</v>
      </c>
      <c r="Q228" s="684" t="n">
        <f aca="false">Q$26/100*Q185+(1-Q$26/100)*Q142</f>
        <v>0</v>
      </c>
      <c r="R228" s="639"/>
      <c r="S228" s="685" t="n">
        <f aca="false">SUM(N228:Q228)</f>
        <v>0</v>
      </c>
      <c r="T228" s="639"/>
      <c r="U228" s="684" t="n">
        <f aca="false">U$26/100*U185+(1-U$26/100)*U142</f>
        <v>0</v>
      </c>
      <c r="V228" s="684" t="n">
        <f aca="false">V$26/100*V185+(1-V$26/100)*V142</f>
        <v>0</v>
      </c>
      <c r="W228" s="684" t="n">
        <f aca="false">W$26/100*W185+(1-W$26/100)*W142</f>
        <v>0</v>
      </c>
      <c r="X228" s="684" t="n">
        <f aca="false">X$26/100*X185+(1-X$26/100)*X142</f>
        <v>0</v>
      </c>
      <c r="Y228" s="684" t="n">
        <f aca="false">Y$26/100*Y185+(1-Y$26/100)*Y142</f>
        <v>0</v>
      </c>
      <c r="Z228" s="684" t="n">
        <f aca="false">Z$26/100*Z185+(1-Z$26/100)*Z142</f>
        <v>0</v>
      </c>
      <c r="AA228" s="684" t="n">
        <f aca="false">AA$26/100*AA185+(1-AA$26/100)*AA142</f>
        <v>0</v>
      </c>
      <c r="AB228" s="684" t="n">
        <f aca="false">AB$26/100*AB185+(1-AB$26/100)*AB142</f>
        <v>0</v>
      </c>
      <c r="AC228" s="684" t="n">
        <f aca="false">AC$26/100*AC185+(1-AC$26/100)*AC142</f>
        <v>0</v>
      </c>
      <c r="AD228" s="684" t="n">
        <f aca="false">AD$26/100*AD185+(1-AD$26/100)*AD142</f>
        <v>0</v>
      </c>
      <c r="AE228" s="684" t="n">
        <f aca="false">AE$26/100*AE185+(1-AE$26/100)*AE142</f>
        <v>0</v>
      </c>
      <c r="AF228" s="684" t="n">
        <f aca="false">AF$26/100*AF185+(1-AF$26/100)*AF142</f>
        <v>0</v>
      </c>
      <c r="AG228" s="684" t="n">
        <f aca="false">AG$26/100*AG185+(1-AG$26/100)*AG142</f>
        <v>0</v>
      </c>
      <c r="AH228" s="684" t="n">
        <f aca="false">AH$26/100*AH185+(1-AH$26/100)*AH142</f>
        <v>0</v>
      </c>
      <c r="AI228" s="684" t="n">
        <f aca="false">AI$26/100*AI185+(1-AI$26/100)*AI142</f>
        <v>0</v>
      </c>
      <c r="AJ228" s="684" t="n">
        <f aca="false">AJ$26/100*AJ185+(1-AJ$26/100)*AJ142</f>
        <v>0</v>
      </c>
      <c r="AK228" s="684" t="n">
        <f aca="false">AK$26/100*AK185+(1-AK$26/100)*AK142</f>
        <v>0</v>
      </c>
      <c r="AL228" s="684" t="e">
        <f aca="false">AL$26/100*AL185+(1-AL$26/100)*AL142</f>
        <v>#N/A</v>
      </c>
      <c r="AM228" s="684" t="e">
        <f aca="false">AM$26/100*AM185+(1-AM$26/100)*AM142</f>
        <v>#N/A</v>
      </c>
      <c r="AN228" s="684" t="e">
        <f aca="false">AN$26/100*AN185+(1-AN$26/100)*AN142</f>
        <v>#N/A</v>
      </c>
    </row>
    <row r="229" customFormat="false" ht="17.25" hidden="false" customHeight="false" outlineLevel="0" collapsed="false">
      <c r="A229" s="2"/>
      <c r="B229" s="4"/>
      <c r="C229" s="647" t="n">
        <v>9</v>
      </c>
      <c r="D229" s="683"/>
      <c r="E229" s="620"/>
      <c r="F229" s="648" t="n">
        <f aca="false">F$26/100*F186+(1-F$26/100)*F143</f>
        <v>0</v>
      </c>
      <c r="G229" s="648" t="n">
        <f aca="false">G$26/100*G186+(1-G$26/100)*G143</f>
        <v>0</v>
      </c>
      <c r="H229" s="648" t="n">
        <f aca="false">H$26/100*H186+(1-H$26/100)*H143</f>
        <v>0</v>
      </c>
      <c r="I229" s="648" t="n">
        <f aca="false">I$26/100*I186+(1-I$26/100)*I143</f>
        <v>0</v>
      </c>
      <c r="J229" s="639"/>
      <c r="K229" s="649" t="n">
        <f aca="false">SUM(F229:I229)</f>
        <v>0</v>
      </c>
      <c r="L229" s="639"/>
      <c r="M229" s="639"/>
      <c r="N229" s="684" t="n">
        <f aca="false">N$26/100*N186+(1-N$26/100)*N143</f>
        <v>0</v>
      </c>
      <c r="O229" s="684" t="n">
        <f aca="false">O$26/100*O186+(1-O$26/100)*O143</f>
        <v>0</v>
      </c>
      <c r="P229" s="684" t="n">
        <f aca="false">P$26/100*P186+(1-P$26/100)*P143</f>
        <v>0</v>
      </c>
      <c r="Q229" s="684" t="n">
        <f aca="false">Q$26/100*Q186+(1-Q$26/100)*Q143</f>
        <v>0</v>
      </c>
      <c r="R229" s="639"/>
      <c r="S229" s="685" t="n">
        <f aca="false">SUM(N229:Q229)</f>
        <v>0</v>
      </c>
      <c r="T229" s="639"/>
      <c r="U229" s="684" t="n">
        <f aca="false">U$26/100*U186+(1-U$26/100)*U143</f>
        <v>0</v>
      </c>
      <c r="V229" s="684" t="n">
        <f aca="false">V$26/100*V186+(1-V$26/100)*V143</f>
        <v>0</v>
      </c>
      <c r="W229" s="684" t="n">
        <f aca="false">W$26/100*W186+(1-W$26/100)*W143</f>
        <v>0</v>
      </c>
      <c r="X229" s="684" t="n">
        <f aca="false">X$26/100*X186+(1-X$26/100)*X143</f>
        <v>0</v>
      </c>
      <c r="Y229" s="684" t="n">
        <f aca="false">Y$26/100*Y186+(1-Y$26/100)*Y143</f>
        <v>0</v>
      </c>
      <c r="Z229" s="684" t="n">
        <f aca="false">Z$26/100*Z186+(1-Z$26/100)*Z143</f>
        <v>0</v>
      </c>
      <c r="AA229" s="684" t="n">
        <f aca="false">AA$26/100*AA186+(1-AA$26/100)*AA143</f>
        <v>0</v>
      </c>
      <c r="AB229" s="684" t="n">
        <f aca="false">AB$26/100*AB186+(1-AB$26/100)*AB143</f>
        <v>0</v>
      </c>
      <c r="AC229" s="684" t="n">
        <f aca="false">AC$26/100*AC186+(1-AC$26/100)*AC143</f>
        <v>0</v>
      </c>
      <c r="AD229" s="684" t="n">
        <f aca="false">AD$26/100*AD186+(1-AD$26/100)*AD143</f>
        <v>0</v>
      </c>
      <c r="AE229" s="684" t="n">
        <f aca="false">AE$26/100*AE186+(1-AE$26/100)*AE143</f>
        <v>0</v>
      </c>
      <c r="AF229" s="684" t="n">
        <f aca="false">AF$26/100*AF186+(1-AF$26/100)*AF143</f>
        <v>0</v>
      </c>
      <c r="AG229" s="684" t="n">
        <f aca="false">AG$26/100*AG186+(1-AG$26/100)*AG143</f>
        <v>0</v>
      </c>
      <c r="AH229" s="684" t="n">
        <f aca="false">AH$26/100*AH186+(1-AH$26/100)*AH143</f>
        <v>0</v>
      </c>
      <c r="AI229" s="684" t="n">
        <f aca="false">AI$26/100*AI186+(1-AI$26/100)*AI143</f>
        <v>0</v>
      </c>
      <c r="AJ229" s="684" t="n">
        <f aca="false">AJ$26/100*AJ186+(1-AJ$26/100)*AJ143</f>
        <v>0</v>
      </c>
      <c r="AK229" s="684" t="n">
        <f aca="false">AK$26/100*AK186+(1-AK$26/100)*AK143</f>
        <v>0</v>
      </c>
      <c r="AL229" s="684" t="e">
        <f aca="false">AL$26/100*AL186+(1-AL$26/100)*AL143</f>
        <v>#N/A</v>
      </c>
      <c r="AM229" s="684" t="e">
        <f aca="false">AM$26/100*AM186+(1-AM$26/100)*AM143</f>
        <v>#N/A</v>
      </c>
      <c r="AN229" s="684" t="e">
        <f aca="false">AN$26/100*AN186+(1-AN$26/100)*AN143</f>
        <v>#N/A</v>
      </c>
    </row>
    <row r="230" customFormat="false" ht="17.25" hidden="false" customHeight="false" outlineLevel="0" collapsed="false">
      <c r="A230" s="2"/>
      <c r="B230" s="4"/>
      <c r="C230" s="647" t="n">
        <v>10</v>
      </c>
      <c r="D230" s="683"/>
      <c r="E230" s="620"/>
      <c r="F230" s="648" t="n">
        <f aca="false">F$26/100*F187+(1-F$26/100)*F144</f>
        <v>0</v>
      </c>
      <c r="G230" s="648" t="n">
        <f aca="false">G$26/100*G187+(1-G$26/100)*G144</f>
        <v>0</v>
      </c>
      <c r="H230" s="648" t="n">
        <f aca="false">H$26/100*H187+(1-H$26/100)*H144</f>
        <v>0</v>
      </c>
      <c r="I230" s="648" t="n">
        <f aca="false">I$26/100*I187+(1-I$26/100)*I144</f>
        <v>0</v>
      </c>
      <c r="J230" s="639"/>
      <c r="K230" s="649" t="n">
        <f aca="false">SUM(F230:I230)</f>
        <v>0</v>
      </c>
      <c r="L230" s="639"/>
      <c r="M230" s="639"/>
      <c r="N230" s="684" t="n">
        <f aca="false">N$26/100*N187+(1-N$26/100)*N144</f>
        <v>0</v>
      </c>
      <c r="O230" s="684" t="n">
        <f aca="false">O$26/100*O187+(1-O$26/100)*O144</f>
        <v>0</v>
      </c>
      <c r="P230" s="684" t="n">
        <f aca="false">P$26/100*P187+(1-P$26/100)*P144</f>
        <v>0</v>
      </c>
      <c r="Q230" s="684" t="n">
        <f aca="false">Q$26/100*Q187+(1-Q$26/100)*Q144</f>
        <v>0</v>
      </c>
      <c r="R230" s="639"/>
      <c r="S230" s="685" t="n">
        <f aca="false">SUM(N230:Q230)</f>
        <v>0</v>
      </c>
      <c r="T230" s="639"/>
      <c r="U230" s="684" t="n">
        <f aca="false">U$26/100*U187+(1-U$26/100)*U144</f>
        <v>0</v>
      </c>
      <c r="V230" s="684" t="n">
        <f aca="false">V$26/100*V187+(1-V$26/100)*V144</f>
        <v>0</v>
      </c>
      <c r="W230" s="684" t="n">
        <f aca="false">W$26/100*W187+(1-W$26/100)*W144</f>
        <v>0</v>
      </c>
      <c r="X230" s="684" t="n">
        <f aca="false">X$26/100*X187+(1-X$26/100)*X144</f>
        <v>0</v>
      </c>
      <c r="Y230" s="684" t="n">
        <f aca="false">Y$26/100*Y187+(1-Y$26/100)*Y144</f>
        <v>0</v>
      </c>
      <c r="Z230" s="684" t="n">
        <f aca="false">Z$26/100*Z187+(1-Z$26/100)*Z144</f>
        <v>0</v>
      </c>
      <c r="AA230" s="684" t="n">
        <f aca="false">AA$26/100*AA187+(1-AA$26/100)*AA144</f>
        <v>0</v>
      </c>
      <c r="AB230" s="684" t="n">
        <f aca="false">AB$26/100*AB187+(1-AB$26/100)*AB144</f>
        <v>0</v>
      </c>
      <c r="AC230" s="684" t="n">
        <f aca="false">AC$26/100*AC187+(1-AC$26/100)*AC144</f>
        <v>0</v>
      </c>
      <c r="AD230" s="684" t="n">
        <f aca="false">AD$26/100*AD187+(1-AD$26/100)*AD144</f>
        <v>0</v>
      </c>
      <c r="AE230" s="684" t="n">
        <f aca="false">AE$26/100*AE187+(1-AE$26/100)*AE144</f>
        <v>0</v>
      </c>
      <c r="AF230" s="684" t="n">
        <f aca="false">AF$26/100*AF187+(1-AF$26/100)*AF144</f>
        <v>0</v>
      </c>
      <c r="AG230" s="684" t="n">
        <f aca="false">AG$26/100*AG187+(1-AG$26/100)*AG144</f>
        <v>0</v>
      </c>
      <c r="AH230" s="684" t="n">
        <f aca="false">AH$26/100*AH187+(1-AH$26/100)*AH144</f>
        <v>0</v>
      </c>
      <c r="AI230" s="684" t="n">
        <f aca="false">AI$26/100*AI187+(1-AI$26/100)*AI144</f>
        <v>0</v>
      </c>
      <c r="AJ230" s="684" t="n">
        <f aca="false">AJ$26/100*AJ187+(1-AJ$26/100)*AJ144</f>
        <v>0</v>
      </c>
      <c r="AK230" s="684" t="n">
        <f aca="false">AK$26/100*AK187+(1-AK$26/100)*AK144</f>
        <v>0</v>
      </c>
      <c r="AL230" s="684" t="e">
        <f aca="false">AL$26/100*AL187+(1-AL$26/100)*AL144</f>
        <v>#N/A</v>
      </c>
      <c r="AM230" s="684" t="e">
        <f aca="false">AM$26/100*AM187+(1-AM$26/100)*AM144</f>
        <v>#N/A</v>
      </c>
      <c r="AN230" s="684" t="e">
        <f aca="false">AN$26/100*AN187+(1-AN$26/100)*AN144</f>
        <v>#N/A</v>
      </c>
    </row>
    <row r="231" customFormat="false" ht="17.25" hidden="false" customHeight="false" outlineLevel="0" collapsed="false">
      <c r="A231" s="2"/>
      <c r="B231" s="4"/>
      <c r="C231" s="647" t="n">
        <v>11</v>
      </c>
      <c r="D231" s="683"/>
      <c r="E231" s="620"/>
      <c r="F231" s="648" t="n">
        <f aca="false">F$26/100*F188+(1-F$26/100)*F145</f>
        <v>0</v>
      </c>
      <c r="G231" s="648" t="n">
        <f aca="false">G$26/100*G188+(1-G$26/100)*G145</f>
        <v>0</v>
      </c>
      <c r="H231" s="648" t="n">
        <f aca="false">H$26/100*H188+(1-H$26/100)*H145</f>
        <v>0</v>
      </c>
      <c r="I231" s="648" t="n">
        <f aca="false">I$26/100*I188+(1-I$26/100)*I145</f>
        <v>0</v>
      </c>
      <c r="J231" s="639"/>
      <c r="K231" s="649" t="n">
        <f aca="false">SUM(F231:I231)</f>
        <v>0</v>
      </c>
      <c r="L231" s="639"/>
      <c r="M231" s="639"/>
      <c r="N231" s="684" t="n">
        <f aca="false">N$26/100*N188+(1-N$26/100)*N145</f>
        <v>0</v>
      </c>
      <c r="O231" s="684" t="n">
        <f aca="false">O$26/100*O188+(1-O$26/100)*O145</f>
        <v>0</v>
      </c>
      <c r="P231" s="684" t="n">
        <f aca="false">P$26/100*P188+(1-P$26/100)*P145</f>
        <v>0</v>
      </c>
      <c r="Q231" s="684" t="n">
        <f aca="false">Q$26/100*Q188+(1-Q$26/100)*Q145</f>
        <v>0</v>
      </c>
      <c r="R231" s="639"/>
      <c r="S231" s="685" t="n">
        <f aca="false">SUM(N231:Q231)</f>
        <v>0</v>
      </c>
      <c r="T231" s="639"/>
      <c r="U231" s="684" t="n">
        <f aca="false">U$26/100*U188+(1-U$26/100)*U145</f>
        <v>0</v>
      </c>
      <c r="V231" s="684" t="n">
        <f aca="false">V$26/100*V188+(1-V$26/100)*V145</f>
        <v>0</v>
      </c>
      <c r="W231" s="684" t="n">
        <f aca="false">W$26/100*W188+(1-W$26/100)*W145</f>
        <v>0</v>
      </c>
      <c r="X231" s="684" t="n">
        <f aca="false">X$26/100*X188+(1-X$26/100)*X145</f>
        <v>0</v>
      </c>
      <c r="Y231" s="684" t="n">
        <f aca="false">Y$26/100*Y188+(1-Y$26/100)*Y145</f>
        <v>0</v>
      </c>
      <c r="Z231" s="684" t="n">
        <f aca="false">Z$26/100*Z188+(1-Z$26/100)*Z145</f>
        <v>0</v>
      </c>
      <c r="AA231" s="684" t="n">
        <f aca="false">AA$26/100*AA188+(1-AA$26/100)*AA145</f>
        <v>0</v>
      </c>
      <c r="AB231" s="684" t="n">
        <f aca="false">AB$26/100*AB188+(1-AB$26/100)*AB145</f>
        <v>0</v>
      </c>
      <c r="AC231" s="684" t="n">
        <f aca="false">AC$26/100*AC188+(1-AC$26/100)*AC145</f>
        <v>0</v>
      </c>
      <c r="AD231" s="684" t="n">
        <f aca="false">AD$26/100*AD188+(1-AD$26/100)*AD145</f>
        <v>0</v>
      </c>
      <c r="AE231" s="684" t="n">
        <f aca="false">AE$26/100*AE188+(1-AE$26/100)*AE145</f>
        <v>0</v>
      </c>
      <c r="AF231" s="684" t="n">
        <f aca="false">AF$26/100*AF188+(1-AF$26/100)*AF145</f>
        <v>0</v>
      </c>
      <c r="AG231" s="684" t="n">
        <f aca="false">AG$26/100*AG188+(1-AG$26/100)*AG145</f>
        <v>0</v>
      </c>
      <c r="AH231" s="684" t="n">
        <f aca="false">AH$26/100*AH188+(1-AH$26/100)*AH145</f>
        <v>0</v>
      </c>
      <c r="AI231" s="684" t="n">
        <f aca="false">AI$26/100*AI188+(1-AI$26/100)*AI145</f>
        <v>0</v>
      </c>
      <c r="AJ231" s="684" t="n">
        <f aca="false">AJ$26/100*AJ188+(1-AJ$26/100)*AJ145</f>
        <v>0</v>
      </c>
      <c r="AK231" s="684" t="n">
        <f aca="false">AK$26/100*AK188+(1-AK$26/100)*AK145</f>
        <v>0</v>
      </c>
      <c r="AL231" s="684" t="e">
        <f aca="false">AL$26/100*AL188+(1-AL$26/100)*AL145</f>
        <v>#N/A</v>
      </c>
      <c r="AM231" s="684" t="e">
        <f aca="false">AM$26/100*AM188+(1-AM$26/100)*AM145</f>
        <v>#N/A</v>
      </c>
      <c r="AN231" s="684" t="e">
        <f aca="false">AN$26/100*AN188+(1-AN$26/100)*AN145</f>
        <v>#N/A</v>
      </c>
    </row>
    <row r="232" customFormat="false" ht="17.25" hidden="false" customHeight="false" outlineLevel="0" collapsed="false">
      <c r="A232" s="2"/>
      <c r="B232" s="4"/>
      <c r="C232" s="647" t="n">
        <v>12</v>
      </c>
      <c r="D232" s="683"/>
      <c r="E232" s="620"/>
      <c r="F232" s="648" t="n">
        <f aca="false">F$26/100*F189+(1-F$26/100)*F146</f>
        <v>0</v>
      </c>
      <c r="G232" s="648" t="n">
        <f aca="false">G$26/100*G189+(1-G$26/100)*G146</f>
        <v>0</v>
      </c>
      <c r="H232" s="648" t="n">
        <f aca="false">H$26/100*H189+(1-H$26/100)*H146</f>
        <v>0</v>
      </c>
      <c r="I232" s="648" t="n">
        <f aca="false">I$26/100*I189+(1-I$26/100)*I146</f>
        <v>0</v>
      </c>
      <c r="J232" s="639"/>
      <c r="K232" s="649" t="n">
        <f aca="false">SUM(F232:I232)</f>
        <v>0</v>
      </c>
      <c r="L232" s="639"/>
      <c r="M232" s="639"/>
      <c r="N232" s="684" t="n">
        <f aca="false">N$26/100*N189+(1-N$26/100)*N146</f>
        <v>0</v>
      </c>
      <c r="O232" s="684" t="n">
        <f aca="false">O$26/100*O189+(1-O$26/100)*O146</f>
        <v>0</v>
      </c>
      <c r="P232" s="684" t="n">
        <f aca="false">P$26/100*P189+(1-P$26/100)*P146</f>
        <v>0</v>
      </c>
      <c r="Q232" s="684" t="n">
        <f aca="false">Q$26/100*Q189+(1-Q$26/100)*Q146</f>
        <v>0</v>
      </c>
      <c r="R232" s="639"/>
      <c r="S232" s="685" t="n">
        <f aca="false">SUM(N232:Q232)</f>
        <v>0</v>
      </c>
      <c r="T232" s="639"/>
      <c r="U232" s="684" t="n">
        <f aca="false">U$26/100*U189+(1-U$26/100)*U146</f>
        <v>0</v>
      </c>
      <c r="V232" s="684" t="n">
        <f aca="false">V$26/100*V189+(1-V$26/100)*V146</f>
        <v>0</v>
      </c>
      <c r="W232" s="684" t="n">
        <f aca="false">W$26/100*W189+(1-W$26/100)*W146</f>
        <v>0</v>
      </c>
      <c r="X232" s="684" t="n">
        <f aca="false">X$26/100*X189+(1-X$26/100)*X146</f>
        <v>0</v>
      </c>
      <c r="Y232" s="684" t="n">
        <f aca="false">Y$26/100*Y189+(1-Y$26/100)*Y146</f>
        <v>0</v>
      </c>
      <c r="Z232" s="684" t="n">
        <f aca="false">Z$26/100*Z189+(1-Z$26/100)*Z146</f>
        <v>0</v>
      </c>
      <c r="AA232" s="684" t="n">
        <f aca="false">AA$26/100*AA189+(1-AA$26/100)*AA146</f>
        <v>0</v>
      </c>
      <c r="AB232" s="684" t="n">
        <f aca="false">AB$26/100*AB189+(1-AB$26/100)*AB146</f>
        <v>0</v>
      </c>
      <c r="AC232" s="684" t="n">
        <f aca="false">AC$26/100*AC189+(1-AC$26/100)*AC146</f>
        <v>0</v>
      </c>
      <c r="AD232" s="684" t="n">
        <f aca="false">AD$26/100*AD189+(1-AD$26/100)*AD146</f>
        <v>0</v>
      </c>
      <c r="AE232" s="684" t="n">
        <f aca="false">AE$26/100*AE189+(1-AE$26/100)*AE146</f>
        <v>0</v>
      </c>
      <c r="AF232" s="684" t="n">
        <f aca="false">AF$26/100*AF189+(1-AF$26/100)*AF146</f>
        <v>0</v>
      </c>
      <c r="AG232" s="684" t="n">
        <f aca="false">AG$26/100*AG189+(1-AG$26/100)*AG146</f>
        <v>0</v>
      </c>
      <c r="AH232" s="684" t="n">
        <f aca="false">AH$26/100*AH189+(1-AH$26/100)*AH146</f>
        <v>0</v>
      </c>
      <c r="AI232" s="684" t="n">
        <f aca="false">AI$26/100*AI189+(1-AI$26/100)*AI146</f>
        <v>0</v>
      </c>
      <c r="AJ232" s="684" t="n">
        <f aca="false">AJ$26/100*AJ189+(1-AJ$26/100)*AJ146</f>
        <v>0</v>
      </c>
      <c r="AK232" s="684" t="n">
        <f aca="false">AK$26/100*AK189+(1-AK$26/100)*AK146</f>
        <v>0</v>
      </c>
      <c r="AL232" s="684" t="e">
        <f aca="false">AL$26/100*AL189+(1-AL$26/100)*AL146</f>
        <v>#N/A</v>
      </c>
      <c r="AM232" s="684" t="e">
        <f aca="false">AM$26/100*AM189+(1-AM$26/100)*AM146</f>
        <v>#N/A</v>
      </c>
      <c r="AN232" s="684" t="e">
        <f aca="false">AN$26/100*AN189+(1-AN$26/100)*AN146</f>
        <v>#N/A</v>
      </c>
    </row>
    <row r="233" customFormat="false" ht="17.25" hidden="false" customHeight="false" outlineLevel="0" collapsed="false">
      <c r="A233" s="2"/>
      <c r="B233" s="4"/>
      <c r="C233" s="647" t="n">
        <v>13</v>
      </c>
      <c r="D233" s="683"/>
      <c r="E233" s="620"/>
      <c r="F233" s="648" t="n">
        <f aca="false">F$26/100*F190+(1-F$26/100)*F147</f>
        <v>0</v>
      </c>
      <c r="G233" s="648" t="n">
        <f aca="false">G$26/100*G190+(1-G$26/100)*G147</f>
        <v>0</v>
      </c>
      <c r="H233" s="648" t="n">
        <f aca="false">H$26/100*H190+(1-H$26/100)*H147</f>
        <v>0</v>
      </c>
      <c r="I233" s="648" t="n">
        <f aca="false">I$26/100*I190+(1-I$26/100)*I147</f>
        <v>0</v>
      </c>
      <c r="J233" s="639"/>
      <c r="K233" s="649" t="n">
        <f aca="false">SUM(F233:I233)</f>
        <v>0</v>
      </c>
      <c r="L233" s="639"/>
      <c r="M233" s="639"/>
      <c r="N233" s="684" t="n">
        <f aca="false">N$26/100*N190+(1-N$26/100)*N147</f>
        <v>0</v>
      </c>
      <c r="O233" s="684" t="n">
        <f aca="false">O$26/100*O190+(1-O$26/100)*O147</f>
        <v>0</v>
      </c>
      <c r="P233" s="684" t="n">
        <f aca="false">P$26/100*P190+(1-P$26/100)*P147</f>
        <v>0</v>
      </c>
      <c r="Q233" s="684" t="n">
        <f aca="false">Q$26/100*Q190+(1-Q$26/100)*Q147</f>
        <v>0</v>
      </c>
      <c r="R233" s="639"/>
      <c r="S233" s="685" t="n">
        <f aca="false">SUM(N233:Q233)</f>
        <v>0</v>
      </c>
      <c r="T233" s="639"/>
      <c r="U233" s="684" t="n">
        <f aca="false">U$26/100*U190+(1-U$26/100)*U147</f>
        <v>0</v>
      </c>
      <c r="V233" s="684" t="n">
        <f aca="false">V$26/100*V190+(1-V$26/100)*V147</f>
        <v>0</v>
      </c>
      <c r="W233" s="684" t="n">
        <f aca="false">W$26/100*W190+(1-W$26/100)*W147</f>
        <v>0</v>
      </c>
      <c r="X233" s="684" t="n">
        <f aca="false">X$26/100*X190+(1-X$26/100)*X147</f>
        <v>0</v>
      </c>
      <c r="Y233" s="684" t="n">
        <f aca="false">Y$26/100*Y190+(1-Y$26/100)*Y147</f>
        <v>0</v>
      </c>
      <c r="Z233" s="684" t="n">
        <f aca="false">Z$26/100*Z190+(1-Z$26/100)*Z147</f>
        <v>0</v>
      </c>
      <c r="AA233" s="684" t="n">
        <f aca="false">AA$26/100*AA190+(1-AA$26/100)*AA147</f>
        <v>0</v>
      </c>
      <c r="AB233" s="684" t="n">
        <f aca="false">AB$26/100*AB190+(1-AB$26/100)*AB147</f>
        <v>0</v>
      </c>
      <c r="AC233" s="684" t="n">
        <f aca="false">AC$26/100*AC190+(1-AC$26/100)*AC147</f>
        <v>0</v>
      </c>
      <c r="AD233" s="684" t="n">
        <f aca="false">AD$26/100*AD190+(1-AD$26/100)*AD147</f>
        <v>0</v>
      </c>
      <c r="AE233" s="684" t="n">
        <f aca="false">AE$26/100*AE190+(1-AE$26/100)*AE147</f>
        <v>0</v>
      </c>
      <c r="AF233" s="684" t="n">
        <f aca="false">AF$26/100*AF190+(1-AF$26/100)*AF147</f>
        <v>0</v>
      </c>
      <c r="AG233" s="684" t="n">
        <f aca="false">AG$26/100*AG190+(1-AG$26/100)*AG147</f>
        <v>0</v>
      </c>
      <c r="AH233" s="684" t="n">
        <f aca="false">AH$26/100*AH190+(1-AH$26/100)*AH147</f>
        <v>0</v>
      </c>
      <c r="AI233" s="684" t="n">
        <f aca="false">AI$26/100*AI190+(1-AI$26/100)*AI147</f>
        <v>0</v>
      </c>
      <c r="AJ233" s="684" t="n">
        <f aca="false">AJ$26/100*AJ190+(1-AJ$26/100)*AJ147</f>
        <v>0</v>
      </c>
      <c r="AK233" s="684" t="n">
        <f aca="false">AK$26/100*AK190+(1-AK$26/100)*AK147</f>
        <v>0</v>
      </c>
      <c r="AL233" s="684" t="e">
        <f aca="false">AL$26/100*AL190+(1-AL$26/100)*AL147</f>
        <v>#N/A</v>
      </c>
      <c r="AM233" s="684" t="e">
        <f aca="false">AM$26/100*AM190+(1-AM$26/100)*AM147</f>
        <v>#N/A</v>
      </c>
      <c r="AN233" s="684" t="e">
        <f aca="false">AN$26/100*AN190+(1-AN$26/100)*AN147</f>
        <v>#N/A</v>
      </c>
    </row>
    <row r="234" customFormat="false" ht="17.25" hidden="false" customHeight="false" outlineLevel="0" collapsed="false">
      <c r="A234" s="2"/>
      <c r="B234" s="4"/>
      <c r="C234" s="647" t="n">
        <v>14</v>
      </c>
      <c r="D234" s="683"/>
      <c r="E234" s="620"/>
      <c r="F234" s="648" t="n">
        <f aca="false">F$26/100*F191+(1-F$26/100)*F148</f>
        <v>0</v>
      </c>
      <c r="G234" s="648" t="n">
        <f aca="false">G$26/100*G191+(1-G$26/100)*G148</f>
        <v>0</v>
      </c>
      <c r="H234" s="648" t="n">
        <f aca="false">H$26/100*H191+(1-H$26/100)*H148</f>
        <v>0</v>
      </c>
      <c r="I234" s="648" t="n">
        <f aca="false">I$26/100*I191+(1-I$26/100)*I148</f>
        <v>0</v>
      </c>
      <c r="J234" s="639"/>
      <c r="K234" s="649" t="n">
        <f aca="false">SUM(F234:I234)</f>
        <v>0</v>
      </c>
      <c r="L234" s="639"/>
      <c r="M234" s="639"/>
      <c r="N234" s="684" t="n">
        <f aca="false">N$26/100*N191+(1-N$26/100)*N148</f>
        <v>0</v>
      </c>
      <c r="O234" s="684" t="n">
        <f aca="false">O$26/100*O191+(1-O$26/100)*O148</f>
        <v>0</v>
      </c>
      <c r="P234" s="684" t="n">
        <f aca="false">P$26/100*P191+(1-P$26/100)*P148</f>
        <v>0</v>
      </c>
      <c r="Q234" s="684" t="n">
        <f aca="false">Q$26/100*Q191+(1-Q$26/100)*Q148</f>
        <v>0</v>
      </c>
      <c r="R234" s="639"/>
      <c r="S234" s="685" t="n">
        <f aca="false">SUM(N234:Q234)</f>
        <v>0</v>
      </c>
      <c r="T234" s="639"/>
      <c r="U234" s="684" t="n">
        <f aca="false">U$26/100*U191+(1-U$26/100)*U148</f>
        <v>0</v>
      </c>
      <c r="V234" s="684" t="n">
        <f aca="false">V$26/100*V191+(1-V$26/100)*V148</f>
        <v>0</v>
      </c>
      <c r="W234" s="684" t="n">
        <f aca="false">W$26/100*W191+(1-W$26/100)*W148</f>
        <v>0</v>
      </c>
      <c r="X234" s="684" t="n">
        <f aca="false">X$26/100*X191+(1-X$26/100)*X148</f>
        <v>0</v>
      </c>
      <c r="Y234" s="684" t="n">
        <f aca="false">Y$26/100*Y191+(1-Y$26/100)*Y148</f>
        <v>0</v>
      </c>
      <c r="Z234" s="684" t="n">
        <f aca="false">Z$26/100*Z191+(1-Z$26/100)*Z148</f>
        <v>0</v>
      </c>
      <c r="AA234" s="684" t="n">
        <f aca="false">AA$26/100*AA191+(1-AA$26/100)*AA148</f>
        <v>0</v>
      </c>
      <c r="AB234" s="684" t="n">
        <f aca="false">AB$26/100*AB191+(1-AB$26/100)*AB148</f>
        <v>0</v>
      </c>
      <c r="AC234" s="684" t="n">
        <f aca="false">AC$26/100*AC191+(1-AC$26/100)*AC148</f>
        <v>0</v>
      </c>
      <c r="AD234" s="684" t="n">
        <f aca="false">AD$26/100*AD191+(1-AD$26/100)*AD148</f>
        <v>0</v>
      </c>
      <c r="AE234" s="684" t="n">
        <f aca="false">AE$26/100*AE191+(1-AE$26/100)*AE148</f>
        <v>0</v>
      </c>
      <c r="AF234" s="684" t="n">
        <f aca="false">AF$26/100*AF191+(1-AF$26/100)*AF148</f>
        <v>0</v>
      </c>
      <c r="AG234" s="684" t="n">
        <f aca="false">AG$26/100*AG191+(1-AG$26/100)*AG148</f>
        <v>0</v>
      </c>
      <c r="AH234" s="684" t="n">
        <f aca="false">AH$26/100*AH191+(1-AH$26/100)*AH148</f>
        <v>0</v>
      </c>
      <c r="AI234" s="684" t="n">
        <f aca="false">AI$26/100*AI191+(1-AI$26/100)*AI148</f>
        <v>0</v>
      </c>
      <c r="AJ234" s="684" t="n">
        <f aca="false">AJ$26/100*AJ191+(1-AJ$26/100)*AJ148</f>
        <v>0</v>
      </c>
      <c r="AK234" s="684" t="n">
        <f aca="false">AK$26/100*AK191+(1-AK$26/100)*AK148</f>
        <v>0</v>
      </c>
      <c r="AL234" s="684" t="e">
        <f aca="false">AL$26/100*AL191+(1-AL$26/100)*AL148</f>
        <v>#N/A</v>
      </c>
      <c r="AM234" s="684" t="e">
        <f aca="false">AM$26/100*AM191+(1-AM$26/100)*AM148</f>
        <v>#N/A</v>
      </c>
      <c r="AN234" s="684" t="e">
        <f aca="false">AN$26/100*AN191+(1-AN$26/100)*AN148</f>
        <v>#N/A</v>
      </c>
    </row>
    <row r="235" customFormat="false" ht="17.25" hidden="false" customHeight="false" outlineLevel="0" collapsed="false">
      <c r="A235" s="2"/>
      <c r="B235" s="4"/>
      <c r="C235" s="647" t="n">
        <v>15</v>
      </c>
      <c r="D235" s="683"/>
      <c r="E235" s="620"/>
      <c r="F235" s="648" t="n">
        <f aca="false">F$26/100*F216+(1-F$26/100)*F149</f>
        <v>0</v>
      </c>
      <c r="G235" s="648" t="n">
        <f aca="false">G$26/100*G216+(1-G$26/100)*G149</f>
        <v>0</v>
      </c>
      <c r="H235" s="648" t="n">
        <f aca="false">H$26/100*H216+(1-H$26/100)*H149</f>
        <v>0</v>
      </c>
      <c r="I235" s="648" t="n">
        <f aca="false">I$26/100*I216+(1-I$26/100)*I149</f>
        <v>0</v>
      </c>
      <c r="J235" s="639"/>
      <c r="K235" s="649" t="n">
        <f aca="false">SUM(F235:I235)</f>
        <v>0</v>
      </c>
      <c r="L235" s="639"/>
      <c r="M235" s="639"/>
      <c r="N235" s="684" t="n">
        <f aca="false">N$26/100*N216+(1-N$26/100)*N149</f>
        <v>0</v>
      </c>
      <c r="O235" s="684" t="n">
        <f aca="false">O$26/100*O216+(1-O$26/100)*O149</f>
        <v>0</v>
      </c>
      <c r="P235" s="684" t="n">
        <f aca="false">P$26/100*P216+(1-P$26/100)*P149</f>
        <v>0</v>
      </c>
      <c r="Q235" s="684" t="n">
        <f aca="false">Q$26/100*Q216+(1-Q$26/100)*Q149</f>
        <v>0</v>
      </c>
      <c r="R235" s="639"/>
      <c r="S235" s="685" t="n">
        <f aca="false">SUM(N235:Q235)</f>
        <v>0</v>
      </c>
      <c r="T235" s="639"/>
      <c r="U235" s="684" t="n">
        <f aca="false">U$26/100*U216+(1-U$26/100)*U149</f>
        <v>0</v>
      </c>
      <c r="V235" s="684" t="n">
        <f aca="false">V$26/100*V216+(1-V$26/100)*V149</f>
        <v>0</v>
      </c>
      <c r="W235" s="684" t="n">
        <f aca="false">W$26/100*W216+(1-W$26/100)*W149</f>
        <v>0</v>
      </c>
      <c r="X235" s="684" t="n">
        <f aca="false">X$26/100*X216+(1-X$26/100)*X149</f>
        <v>0</v>
      </c>
      <c r="Y235" s="684" t="n">
        <f aca="false">Y$26/100*Y216+(1-Y$26/100)*Y149</f>
        <v>0</v>
      </c>
      <c r="Z235" s="684" t="n">
        <f aca="false">Z$26/100*Z216+(1-Z$26/100)*Z149</f>
        <v>0</v>
      </c>
      <c r="AA235" s="684" t="n">
        <f aca="false">AA$26/100*AA216+(1-AA$26/100)*AA149</f>
        <v>0</v>
      </c>
      <c r="AB235" s="684" t="n">
        <f aca="false">AB$26/100*AB216+(1-AB$26/100)*AB149</f>
        <v>0</v>
      </c>
      <c r="AC235" s="684" t="n">
        <f aca="false">AC$26/100*AC216+(1-AC$26/100)*AC149</f>
        <v>0</v>
      </c>
      <c r="AD235" s="684" t="n">
        <f aca="false">AD$26/100*AD216+(1-AD$26/100)*AD149</f>
        <v>0</v>
      </c>
      <c r="AE235" s="684" t="n">
        <f aca="false">AE$26/100*AE216+(1-AE$26/100)*AE149</f>
        <v>0</v>
      </c>
      <c r="AF235" s="684" t="n">
        <f aca="false">AF$26/100*AF216+(1-AF$26/100)*AF149</f>
        <v>0</v>
      </c>
      <c r="AG235" s="684" t="n">
        <f aca="false">AG$26/100*AG216+(1-AG$26/100)*AG149</f>
        <v>0</v>
      </c>
      <c r="AH235" s="684" t="n">
        <f aca="false">AH$26/100*AH216+(1-AH$26/100)*AH149</f>
        <v>0</v>
      </c>
      <c r="AI235" s="684" t="n">
        <f aca="false">AI$26/100*AI216+(1-AI$26/100)*AI149</f>
        <v>0</v>
      </c>
      <c r="AJ235" s="684" t="n">
        <f aca="false">AJ$26/100*AJ216+(1-AJ$26/100)*AJ149</f>
        <v>0</v>
      </c>
      <c r="AK235" s="684" t="n">
        <f aca="false">AK$26/100*AK216+(1-AK$26/100)*AK149</f>
        <v>0</v>
      </c>
      <c r="AL235" s="684" t="e">
        <f aca="false">AL$26/100*AL216+(1-AL$26/100)*AL149</f>
        <v>#N/A</v>
      </c>
      <c r="AM235" s="684" t="e">
        <f aca="false">AM$26/100*AM216+(1-AM$26/100)*AM149</f>
        <v>#N/A</v>
      </c>
      <c r="AN235" s="684" t="e">
        <f aca="false">AN$26/100*AN216+(1-AN$26/100)*AN149</f>
        <v>#N/A</v>
      </c>
    </row>
    <row r="236" customFormat="false" ht="17.25" hidden="false" customHeight="false" outlineLevel="0" collapsed="false">
      <c r="A236" s="2"/>
      <c r="B236" s="4"/>
      <c r="C236" s="647" t="n">
        <v>16</v>
      </c>
      <c r="D236" s="683"/>
      <c r="E236" s="620"/>
      <c r="F236" s="648" t="n">
        <f aca="false">F$26/100*F217+(1-F$26/100)*F150</f>
        <v>0</v>
      </c>
      <c r="G236" s="648" t="n">
        <f aca="false">G$26/100*G217+(1-G$26/100)*G150</f>
        <v>0</v>
      </c>
      <c r="H236" s="648" t="n">
        <f aca="false">H$26/100*H217+(1-H$26/100)*H150</f>
        <v>0</v>
      </c>
      <c r="I236" s="648" t="n">
        <f aca="false">I$26/100*I217+(1-I$26/100)*I150</f>
        <v>0</v>
      </c>
      <c r="J236" s="639"/>
      <c r="K236" s="649" t="n">
        <f aca="false">SUM(F236:I236)</f>
        <v>0</v>
      </c>
      <c r="L236" s="639"/>
      <c r="M236" s="639"/>
      <c r="N236" s="684" t="n">
        <f aca="false">N$26/100*N217+(1-N$26/100)*N150</f>
        <v>0</v>
      </c>
      <c r="O236" s="684" t="n">
        <f aca="false">O$26/100*O217+(1-O$26/100)*O150</f>
        <v>0</v>
      </c>
      <c r="P236" s="684" t="n">
        <f aca="false">P$26/100*P217+(1-P$26/100)*P150</f>
        <v>0</v>
      </c>
      <c r="Q236" s="684" t="n">
        <f aca="false">Q$26/100*Q217+(1-Q$26/100)*Q150</f>
        <v>0</v>
      </c>
      <c r="R236" s="639"/>
      <c r="S236" s="685" t="n">
        <f aca="false">SUM(N236:Q236)</f>
        <v>0</v>
      </c>
      <c r="T236" s="639"/>
      <c r="U236" s="684" t="n">
        <f aca="false">U$26/100*U217+(1-U$26/100)*U150</f>
        <v>0</v>
      </c>
      <c r="V236" s="684" t="n">
        <f aca="false">V$26/100*V217+(1-V$26/100)*V150</f>
        <v>0</v>
      </c>
      <c r="W236" s="684" t="n">
        <f aca="false">W$26/100*W217+(1-W$26/100)*W150</f>
        <v>0</v>
      </c>
      <c r="X236" s="684" t="n">
        <f aca="false">X$26/100*X217+(1-X$26/100)*X150</f>
        <v>0</v>
      </c>
      <c r="Y236" s="684" t="n">
        <f aca="false">Y$26/100*Y217+(1-Y$26/100)*Y150</f>
        <v>0</v>
      </c>
      <c r="Z236" s="684" t="n">
        <f aca="false">Z$26/100*Z217+(1-Z$26/100)*Z150</f>
        <v>0</v>
      </c>
      <c r="AA236" s="684" t="n">
        <f aca="false">AA$26/100*AA217+(1-AA$26/100)*AA150</f>
        <v>0</v>
      </c>
      <c r="AB236" s="684" t="n">
        <f aca="false">AB$26/100*AB217+(1-AB$26/100)*AB150</f>
        <v>0</v>
      </c>
      <c r="AC236" s="684" t="n">
        <f aca="false">AC$26/100*AC217+(1-AC$26/100)*AC150</f>
        <v>0</v>
      </c>
      <c r="AD236" s="684" t="n">
        <f aca="false">AD$26/100*AD217+(1-AD$26/100)*AD150</f>
        <v>0</v>
      </c>
      <c r="AE236" s="684" t="n">
        <f aca="false">AE$26/100*AE217+(1-AE$26/100)*AE150</f>
        <v>0</v>
      </c>
      <c r="AF236" s="684" t="n">
        <f aca="false">AF$26/100*AF217+(1-AF$26/100)*AF150</f>
        <v>0</v>
      </c>
      <c r="AG236" s="684" t="n">
        <f aca="false">AG$26/100*AG217+(1-AG$26/100)*AG150</f>
        <v>0</v>
      </c>
      <c r="AH236" s="684" t="n">
        <f aca="false">AH$26/100*AH217+(1-AH$26/100)*AH150</f>
        <v>0</v>
      </c>
      <c r="AI236" s="684" t="n">
        <f aca="false">AI$26/100*AI217+(1-AI$26/100)*AI150</f>
        <v>0</v>
      </c>
      <c r="AJ236" s="684" t="n">
        <f aca="false">AJ$26/100*AJ217+(1-AJ$26/100)*AJ150</f>
        <v>0</v>
      </c>
      <c r="AK236" s="684" t="n">
        <f aca="false">AK$26/100*AK217+(1-AK$26/100)*AK150</f>
        <v>0</v>
      </c>
      <c r="AL236" s="684" t="e">
        <f aca="false">AL$26/100*AL217+(1-AL$26/100)*AL150</f>
        <v>#N/A</v>
      </c>
      <c r="AM236" s="684" t="e">
        <f aca="false">AM$26/100*AM217+(1-AM$26/100)*AM150</f>
        <v>#N/A</v>
      </c>
      <c r="AN236" s="684" t="e">
        <f aca="false">AN$26/100*AN217+(1-AN$26/100)*AN150</f>
        <v>#N/A</v>
      </c>
    </row>
    <row r="237" customFormat="false" ht="17.25" hidden="false" customHeight="false" outlineLevel="0" collapsed="false">
      <c r="A237" s="2"/>
      <c r="B237" s="4"/>
      <c r="C237" s="647" t="n">
        <v>17</v>
      </c>
      <c r="D237" s="683"/>
      <c r="E237" s="620"/>
      <c r="F237" s="648" t="n">
        <f aca="false">F$26/100*F218+(1-F$26/100)*F151</f>
        <v>0</v>
      </c>
      <c r="G237" s="648" t="n">
        <f aca="false">G$26/100*G218+(1-G$26/100)*G151</f>
        <v>0</v>
      </c>
      <c r="H237" s="648" t="n">
        <f aca="false">H$26/100*H218+(1-H$26/100)*H151</f>
        <v>0</v>
      </c>
      <c r="I237" s="648" t="n">
        <f aca="false">I$26/100*I218+(1-I$26/100)*I151</f>
        <v>0</v>
      </c>
      <c r="J237" s="639"/>
      <c r="K237" s="649" t="n">
        <f aca="false">SUM(F237:I237)</f>
        <v>0</v>
      </c>
      <c r="L237" s="639"/>
      <c r="M237" s="639"/>
      <c r="N237" s="684" t="n">
        <f aca="false">N$26/100*N218+(1-N$26/100)*N151</f>
        <v>0</v>
      </c>
      <c r="O237" s="684" t="n">
        <f aca="false">O$26/100*O218+(1-O$26/100)*O151</f>
        <v>0</v>
      </c>
      <c r="P237" s="684" t="n">
        <f aca="false">P$26/100*P218+(1-P$26/100)*P151</f>
        <v>0</v>
      </c>
      <c r="Q237" s="684" t="n">
        <f aca="false">Q$26/100*Q218+(1-Q$26/100)*Q151</f>
        <v>0</v>
      </c>
      <c r="R237" s="639"/>
      <c r="S237" s="685" t="n">
        <f aca="false">SUM(N237:Q237)</f>
        <v>0</v>
      </c>
      <c r="T237" s="639"/>
      <c r="U237" s="684" t="n">
        <f aca="false">U$26/100*U218+(1-U$26/100)*U151</f>
        <v>0</v>
      </c>
      <c r="V237" s="684" t="n">
        <f aca="false">V$26/100*V218+(1-V$26/100)*V151</f>
        <v>0</v>
      </c>
      <c r="W237" s="684" t="n">
        <f aca="false">W$26/100*W218+(1-W$26/100)*W151</f>
        <v>0</v>
      </c>
      <c r="X237" s="684" t="n">
        <f aca="false">X$26/100*X218+(1-X$26/100)*X151</f>
        <v>0</v>
      </c>
      <c r="Y237" s="684" t="n">
        <f aca="false">Y$26/100*Y218+(1-Y$26/100)*Y151</f>
        <v>0</v>
      </c>
      <c r="Z237" s="684" t="n">
        <f aca="false">Z$26/100*Z218+(1-Z$26/100)*Z151</f>
        <v>0</v>
      </c>
      <c r="AA237" s="684" t="n">
        <f aca="false">AA$26/100*AA218+(1-AA$26/100)*AA151</f>
        <v>0</v>
      </c>
      <c r="AB237" s="684" t="n">
        <f aca="false">AB$26/100*AB218+(1-AB$26/100)*AB151</f>
        <v>0</v>
      </c>
      <c r="AC237" s="684" t="n">
        <f aca="false">AC$26/100*AC218+(1-AC$26/100)*AC151</f>
        <v>0</v>
      </c>
      <c r="AD237" s="684" t="n">
        <f aca="false">AD$26/100*AD218+(1-AD$26/100)*AD151</f>
        <v>0</v>
      </c>
      <c r="AE237" s="684" t="n">
        <f aca="false">AE$26/100*AE218+(1-AE$26/100)*AE151</f>
        <v>0</v>
      </c>
      <c r="AF237" s="684" t="n">
        <f aca="false">AF$26/100*AF218+(1-AF$26/100)*AF151</f>
        <v>0</v>
      </c>
      <c r="AG237" s="684" t="n">
        <f aca="false">AG$26/100*AG218+(1-AG$26/100)*AG151</f>
        <v>0</v>
      </c>
      <c r="AH237" s="684" t="n">
        <f aca="false">AH$26/100*AH218+(1-AH$26/100)*AH151</f>
        <v>0</v>
      </c>
      <c r="AI237" s="684" t="n">
        <f aca="false">AI$26/100*AI218+(1-AI$26/100)*AI151</f>
        <v>0</v>
      </c>
      <c r="AJ237" s="684" t="n">
        <f aca="false">AJ$26/100*AJ218+(1-AJ$26/100)*AJ151</f>
        <v>0</v>
      </c>
      <c r="AK237" s="684" t="n">
        <f aca="false">AK$26/100*AK218+(1-AK$26/100)*AK151</f>
        <v>0</v>
      </c>
      <c r="AL237" s="684" t="e">
        <f aca="false">AL$26/100*AL218+(1-AL$26/100)*AL151</f>
        <v>#N/A</v>
      </c>
      <c r="AM237" s="684" t="e">
        <f aca="false">AM$26/100*AM218+(1-AM$26/100)*AM151</f>
        <v>#N/A</v>
      </c>
      <c r="AN237" s="684" t="e">
        <f aca="false">AN$26/100*AN218+(1-AN$26/100)*AN151</f>
        <v>#N/A</v>
      </c>
    </row>
    <row r="238" customFormat="false" ht="17.25" hidden="false" customHeight="false" outlineLevel="0" collapsed="false">
      <c r="A238" s="2"/>
      <c r="B238" s="4"/>
      <c r="C238" s="647" t="n">
        <v>18</v>
      </c>
      <c r="D238" s="683"/>
      <c r="E238" s="620"/>
      <c r="F238" s="648" t="n">
        <f aca="false">F$26/100*F219+(1-F$26/100)*F152</f>
        <v>0</v>
      </c>
      <c r="G238" s="648" t="n">
        <f aca="false">G$26/100*G219+(1-G$26/100)*G152</f>
        <v>0</v>
      </c>
      <c r="H238" s="648" t="n">
        <f aca="false">H$26/100*H219+(1-H$26/100)*H152</f>
        <v>0</v>
      </c>
      <c r="I238" s="648" t="n">
        <f aca="false">I$26/100*I219+(1-I$26/100)*I152</f>
        <v>0</v>
      </c>
      <c r="J238" s="639"/>
      <c r="K238" s="649" t="n">
        <f aca="false">SUM(F238:I238)</f>
        <v>0</v>
      </c>
      <c r="L238" s="639"/>
      <c r="M238" s="639"/>
      <c r="N238" s="684" t="n">
        <f aca="false">N$26/100*N219+(1-N$26/100)*N152</f>
        <v>0</v>
      </c>
      <c r="O238" s="684" t="n">
        <f aca="false">O$26/100*O219+(1-O$26/100)*O152</f>
        <v>0</v>
      </c>
      <c r="P238" s="684" t="n">
        <f aca="false">P$26/100*P219+(1-P$26/100)*P152</f>
        <v>0</v>
      </c>
      <c r="Q238" s="684" t="n">
        <f aca="false">Q$26/100*Q219+(1-Q$26/100)*Q152</f>
        <v>0</v>
      </c>
      <c r="R238" s="639"/>
      <c r="S238" s="685" t="n">
        <f aca="false">SUM(N238:Q238)</f>
        <v>0</v>
      </c>
      <c r="T238" s="639"/>
      <c r="U238" s="684" t="n">
        <f aca="false">U$26/100*U219+(1-U$26/100)*U152</f>
        <v>0</v>
      </c>
      <c r="V238" s="684" t="n">
        <f aca="false">V$26/100*V219+(1-V$26/100)*V152</f>
        <v>0</v>
      </c>
      <c r="W238" s="684" t="n">
        <f aca="false">W$26/100*W219+(1-W$26/100)*W152</f>
        <v>0</v>
      </c>
      <c r="X238" s="684" t="n">
        <f aca="false">X$26/100*X219+(1-X$26/100)*X152</f>
        <v>0</v>
      </c>
      <c r="Y238" s="684" t="n">
        <f aca="false">Y$26/100*Y219+(1-Y$26/100)*Y152</f>
        <v>0</v>
      </c>
      <c r="Z238" s="684" t="n">
        <f aca="false">Z$26/100*Z219+(1-Z$26/100)*Z152</f>
        <v>0</v>
      </c>
      <c r="AA238" s="684" t="n">
        <f aca="false">AA$26/100*AA219+(1-AA$26/100)*AA152</f>
        <v>0</v>
      </c>
      <c r="AB238" s="684" t="n">
        <f aca="false">AB$26/100*AB219+(1-AB$26/100)*AB152</f>
        <v>0</v>
      </c>
      <c r="AC238" s="684" t="n">
        <f aca="false">AC$26/100*AC219+(1-AC$26/100)*AC152</f>
        <v>0</v>
      </c>
      <c r="AD238" s="684" t="n">
        <f aca="false">AD$26/100*AD219+(1-AD$26/100)*AD152</f>
        <v>0</v>
      </c>
      <c r="AE238" s="684" t="n">
        <f aca="false">AE$26/100*AE219+(1-AE$26/100)*AE152</f>
        <v>0</v>
      </c>
      <c r="AF238" s="684" t="n">
        <f aca="false">AF$26/100*AF219+(1-AF$26/100)*AF152</f>
        <v>0</v>
      </c>
      <c r="AG238" s="684" t="n">
        <f aca="false">AG$26/100*AG219+(1-AG$26/100)*AG152</f>
        <v>0</v>
      </c>
      <c r="AH238" s="684" t="n">
        <f aca="false">AH$26/100*AH219+(1-AH$26/100)*AH152</f>
        <v>0</v>
      </c>
      <c r="AI238" s="684" t="n">
        <f aca="false">AI$26/100*AI219+(1-AI$26/100)*AI152</f>
        <v>0</v>
      </c>
      <c r="AJ238" s="684" t="n">
        <f aca="false">AJ$26/100*AJ219+(1-AJ$26/100)*AJ152</f>
        <v>0</v>
      </c>
      <c r="AK238" s="684" t="n">
        <f aca="false">AK$26/100*AK219+(1-AK$26/100)*AK152</f>
        <v>0</v>
      </c>
      <c r="AL238" s="684" t="e">
        <f aca="false">AL$26/100*AL219+(1-AL$26/100)*AL152</f>
        <v>#N/A</v>
      </c>
      <c r="AM238" s="684" t="e">
        <f aca="false">AM$26/100*AM219+(1-AM$26/100)*AM152</f>
        <v>#N/A</v>
      </c>
      <c r="AN238" s="684" t="e">
        <f aca="false">AN$26/100*AN219+(1-AN$26/100)*AN152</f>
        <v>#N/A</v>
      </c>
    </row>
    <row r="239" customFormat="false" ht="17.25" hidden="false" customHeight="false" outlineLevel="0" collapsed="false">
      <c r="A239" s="2"/>
      <c r="B239" s="4"/>
      <c r="C239" s="647" t="n">
        <v>19</v>
      </c>
      <c r="D239" s="683"/>
      <c r="E239" s="620"/>
      <c r="F239" s="648" t="n">
        <f aca="false">F$26/100*F220+(1-F$26/100)*F153</f>
        <v>0</v>
      </c>
      <c r="G239" s="648" t="n">
        <f aca="false">G$26/100*G220+(1-G$26/100)*G153</f>
        <v>0</v>
      </c>
      <c r="H239" s="648" t="n">
        <f aca="false">H$26/100*H220+(1-H$26/100)*H153</f>
        <v>0</v>
      </c>
      <c r="I239" s="648" t="n">
        <f aca="false">I$26/100*I220+(1-I$26/100)*I153</f>
        <v>0</v>
      </c>
      <c r="J239" s="639"/>
      <c r="K239" s="649" t="n">
        <f aca="false">SUM(F239:I239)</f>
        <v>0</v>
      </c>
      <c r="L239" s="639"/>
      <c r="M239" s="639"/>
      <c r="N239" s="684" t="n">
        <f aca="false">N$26/100*N220+(1-N$26/100)*N153</f>
        <v>0</v>
      </c>
      <c r="O239" s="684" t="n">
        <f aca="false">O$26/100*O220+(1-O$26/100)*O153</f>
        <v>0</v>
      </c>
      <c r="P239" s="684" t="n">
        <f aca="false">P$26/100*P220+(1-P$26/100)*P153</f>
        <v>0</v>
      </c>
      <c r="Q239" s="684" t="n">
        <f aca="false">Q$26/100*Q220+(1-Q$26/100)*Q153</f>
        <v>0</v>
      </c>
      <c r="R239" s="639"/>
      <c r="S239" s="685" t="n">
        <f aca="false">SUM(N239:Q239)</f>
        <v>0</v>
      </c>
      <c r="T239" s="639"/>
      <c r="U239" s="684" t="n">
        <f aca="false">U$26/100*U220+(1-U$26/100)*U153</f>
        <v>0</v>
      </c>
      <c r="V239" s="684" t="n">
        <f aca="false">V$26/100*V220+(1-V$26/100)*V153</f>
        <v>0</v>
      </c>
      <c r="W239" s="684" t="n">
        <f aca="false">W$26/100*W220+(1-W$26/100)*W153</f>
        <v>0</v>
      </c>
      <c r="X239" s="684" t="n">
        <f aca="false">X$26/100*X220+(1-X$26/100)*X153</f>
        <v>0</v>
      </c>
      <c r="Y239" s="684" t="n">
        <f aca="false">Y$26/100*Y220+(1-Y$26/100)*Y153</f>
        <v>0</v>
      </c>
      <c r="Z239" s="684" t="n">
        <f aca="false">Z$26/100*Z220+(1-Z$26/100)*Z153</f>
        <v>0</v>
      </c>
      <c r="AA239" s="684" t="n">
        <f aca="false">AA$26/100*AA220+(1-AA$26/100)*AA153</f>
        <v>0</v>
      </c>
      <c r="AB239" s="684" t="n">
        <f aca="false">AB$26/100*AB220+(1-AB$26/100)*AB153</f>
        <v>0</v>
      </c>
      <c r="AC239" s="684" t="n">
        <f aca="false">AC$26/100*AC220+(1-AC$26/100)*AC153</f>
        <v>0</v>
      </c>
      <c r="AD239" s="684" t="n">
        <f aca="false">AD$26/100*AD220+(1-AD$26/100)*AD153</f>
        <v>0</v>
      </c>
      <c r="AE239" s="684" t="n">
        <f aca="false">AE$26/100*AE220+(1-AE$26/100)*AE153</f>
        <v>0</v>
      </c>
      <c r="AF239" s="684" t="n">
        <f aca="false">AF$26/100*AF220+(1-AF$26/100)*AF153</f>
        <v>0</v>
      </c>
      <c r="AG239" s="684" t="n">
        <f aca="false">AG$26/100*AG220+(1-AG$26/100)*AG153</f>
        <v>0</v>
      </c>
      <c r="AH239" s="684" t="n">
        <f aca="false">AH$26/100*AH220+(1-AH$26/100)*AH153</f>
        <v>0</v>
      </c>
      <c r="AI239" s="684" t="n">
        <f aca="false">AI$26/100*AI220+(1-AI$26/100)*AI153</f>
        <v>0</v>
      </c>
      <c r="AJ239" s="684" t="n">
        <f aca="false">AJ$26/100*AJ220+(1-AJ$26/100)*AJ153</f>
        <v>0</v>
      </c>
      <c r="AK239" s="684" t="n">
        <f aca="false">AK$26/100*AK220+(1-AK$26/100)*AK153</f>
        <v>0</v>
      </c>
      <c r="AL239" s="684" t="e">
        <f aca="false">AL$26/100*AL220+(1-AL$26/100)*AL153</f>
        <v>#N/A</v>
      </c>
      <c r="AM239" s="684" t="e">
        <f aca="false">AM$26/100*AM220+(1-AM$26/100)*AM153</f>
        <v>#N/A</v>
      </c>
      <c r="AN239" s="684" t="e">
        <f aca="false">AN$26/100*AN220+(1-AN$26/100)*AN153</f>
        <v>#N/A</v>
      </c>
    </row>
    <row r="240" customFormat="false" ht="17.25" hidden="false" customHeight="false" outlineLevel="0" collapsed="false">
      <c r="A240" s="2"/>
      <c r="B240" s="4"/>
      <c r="C240" s="647" t="n">
        <v>20</v>
      </c>
      <c r="D240" s="683"/>
      <c r="E240" s="620"/>
      <c r="F240" s="648" t="n">
        <f aca="false">F$26/100*F221+(1-F$26/100)*F154</f>
        <v>0</v>
      </c>
      <c r="G240" s="648" t="n">
        <f aca="false">G$26/100*G221+(1-G$26/100)*G154</f>
        <v>0</v>
      </c>
      <c r="H240" s="648" t="n">
        <f aca="false">H$26/100*H221+(1-H$26/100)*H154</f>
        <v>0</v>
      </c>
      <c r="I240" s="648" t="n">
        <f aca="false">I$26/100*I221+(1-I$26/100)*I154</f>
        <v>0</v>
      </c>
      <c r="J240" s="639"/>
      <c r="K240" s="649" t="n">
        <f aca="false">SUM(F240:I240)</f>
        <v>0</v>
      </c>
      <c r="L240" s="639"/>
      <c r="M240" s="639"/>
      <c r="N240" s="684" t="n">
        <f aca="false">N$26/100*N221+(1-N$26/100)*N154</f>
        <v>0</v>
      </c>
      <c r="O240" s="684" t="n">
        <f aca="false">O$26/100*O221+(1-O$26/100)*O154</f>
        <v>0</v>
      </c>
      <c r="P240" s="684" t="n">
        <f aca="false">P$26/100*P221+(1-P$26/100)*P154</f>
        <v>0</v>
      </c>
      <c r="Q240" s="684" t="n">
        <f aca="false">Q$26/100*Q221+(1-Q$26/100)*Q154</f>
        <v>0</v>
      </c>
      <c r="R240" s="639"/>
      <c r="S240" s="685" t="n">
        <f aca="false">SUM(N240:Q240)</f>
        <v>0</v>
      </c>
      <c r="T240" s="639"/>
      <c r="U240" s="684" t="n">
        <f aca="false">U$26/100*U221+(1-U$26/100)*U154</f>
        <v>0</v>
      </c>
      <c r="V240" s="684" t="n">
        <f aca="false">V$26/100*V221+(1-V$26/100)*V154</f>
        <v>0</v>
      </c>
      <c r="W240" s="684" t="n">
        <f aca="false">W$26/100*W221+(1-W$26/100)*W154</f>
        <v>0</v>
      </c>
      <c r="X240" s="684" t="n">
        <f aca="false">X$26/100*X221+(1-X$26/100)*X154</f>
        <v>0</v>
      </c>
      <c r="Y240" s="684" t="n">
        <f aca="false">Y$26/100*Y221+(1-Y$26/100)*Y154</f>
        <v>0</v>
      </c>
      <c r="Z240" s="684" t="n">
        <f aca="false">Z$26/100*Z221+(1-Z$26/100)*Z154</f>
        <v>0</v>
      </c>
      <c r="AA240" s="684" t="n">
        <f aca="false">AA$26/100*AA221+(1-AA$26/100)*AA154</f>
        <v>0</v>
      </c>
      <c r="AB240" s="684" t="n">
        <f aca="false">AB$26/100*AB221+(1-AB$26/100)*AB154</f>
        <v>0</v>
      </c>
      <c r="AC240" s="684" t="n">
        <f aca="false">AC$26/100*AC221+(1-AC$26/100)*AC154</f>
        <v>0</v>
      </c>
      <c r="AD240" s="684" t="n">
        <f aca="false">AD$26/100*AD221+(1-AD$26/100)*AD154</f>
        <v>0</v>
      </c>
      <c r="AE240" s="684" t="n">
        <f aca="false">AE$26/100*AE221+(1-AE$26/100)*AE154</f>
        <v>0</v>
      </c>
      <c r="AF240" s="684" t="n">
        <f aca="false">AF$26/100*AF221+(1-AF$26/100)*AF154</f>
        <v>0</v>
      </c>
      <c r="AG240" s="684" t="n">
        <f aca="false">AG$26/100*AG221+(1-AG$26/100)*AG154</f>
        <v>0</v>
      </c>
      <c r="AH240" s="684" t="n">
        <f aca="false">AH$26/100*AH221+(1-AH$26/100)*AH154</f>
        <v>0</v>
      </c>
      <c r="AI240" s="684" t="n">
        <f aca="false">AI$26/100*AI221+(1-AI$26/100)*AI154</f>
        <v>0</v>
      </c>
      <c r="AJ240" s="684" t="n">
        <f aca="false">AJ$26/100*AJ221+(1-AJ$26/100)*AJ154</f>
        <v>0</v>
      </c>
      <c r="AK240" s="684" t="n">
        <f aca="false">AK$26/100*AK221+(1-AK$26/100)*AK154</f>
        <v>0</v>
      </c>
      <c r="AL240" s="684" t="e">
        <f aca="false">AL$26/100*AL221+(1-AL$26/100)*AL154</f>
        <v>#N/A</v>
      </c>
      <c r="AM240" s="684" t="e">
        <f aca="false">AM$26/100*AM221+(1-AM$26/100)*AM154</f>
        <v>#N/A</v>
      </c>
      <c r="AN240" s="684" t="e">
        <f aca="false">AN$26/100*AN221+(1-AN$26/100)*AN154</f>
        <v>#N/A</v>
      </c>
    </row>
    <row r="241" customFormat="false" ht="17.25" hidden="false" customHeight="false" outlineLevel="0" collapsed="false">
      <c r="A241" s="2"/>
      <c r="B241" s="4"/>
      <c r="C241" s="647" t="n">
        <v>21</v>
      </c>
      <c r="D241" s="683"/>
      <c r="E241" s="620"/>
      <c r="F241" s="648" t="n">
        <f aca="false">F$26/100*F222+(1-F$26/100)*F155</f>
        <v>0</v>
      </c>
      <c r="G241" s="648" t="n">
        <f aca="false">G$26/100*G222+(1-G$26/100)*G155</f>
        <v>0</v>
      </c>
      <c r="H241" s="648" t="n">
        <f aca="false">H$26/100*H222+(1-H$26/100)*H155</f>
        <v>0</v>
      </c>
      <c r="I241" s="648" t="n">
        <f aca="false">I$26/100*I222+(1-I$26/100)*I155</f>
        <v>0</v>
      </c>
      <c r="J241" s="639"/>
      <c r="K241" s="649" t="n">
        <f aca="false">SUM(F241:I241)</f>
        <v>0</v>
      </c>
      <c r="L241" s="639"/>
      <c r="M241" s="639"/>
      <c r="N241" s="684" t="n">
        <f aca="false">N$26/100*N222+(1-N$26/100)*N155</f>
        <v>0</v>
      </c>
      <c r="O241" s="684" t="n">
        <f aca="false">O$26/100*O222+(1-O$26/100)*O155</f>
        <v>0</v>
      </c>
      <c r="P241" s="684" t="n">
        <f aca="false">P$26/100*P222+(1-P$26/100)*P155</f>
        <v>0</v>
      </c>
      <c r="Q241" s="684" t="n">
        <f aca="false">Q$26/100*Q222+(1-Q$26/100)*Q155</f>
        <v>0</v>
      </c>
      <c r="R241" s="639"/>
      <c r="S241" s="685" t="n">
        <f aca="false">SUM(N241:Q241)</f>
        <v>0</v>
      </c>
      <c r="T241" s="639"/>
      <c r="U241" s="684" t="n">
        <f aca="false">U$26/100*U222+(1-U$26/100)*U155</f>
        <v>0</v>
      </c>
      <c r="V241" s="684" t="n">
        <f aca="false">V$26/100*V222+(1-V$26/100)*V155</f>
        <v>0</v>
      </c>
      <c r="W241" s="684" t="n">
        <f aca="false">W$26/100*W222+(1-W$26/100)*W155</f>
        <v>0</v>
      </c>
      <c r="X241" s="684" t="n">
        <f aca="false">X$26/100*X222+(1-X$26/100)*X155</f>
        <v>0</v>
      </c>
      <c r="Y241" s="684" t="n">
        <f aca="false">Y$26/100*Y222+(1-Y$26/100)*Y155</f>
        <v>0</v>
      </c>
      <c r="Z241" s="684" t="n">
        <f aca="false">Z$26/100*Z222+(1-Z$26/100)*Z155</f>
        <v>0</v>
      </c>
      <c r="AA241" s="684" t="n">
        <f aca="false">AA$26/100*AA222+(1-AA$26/100)*AA155</f>
        <v>0</v>
      </c>
      <c r="AB241" s="684" t="n">
        <f aca="false">AB$26/100*AB222+(1-AB$26/100)*AB155</f>
        <v>0</v>
      </c>
      <c r="AC241" s="684" t="n">
        <f aca="false">AC$26/100*AC222+(1-AC$26/100)*AC155</f>
        <v>0</v>
      </c>
      <c r="AD241" s="684" t="n">
        <f aca="false">AD$26/100*AD222+(1-AD$26/100)*AD155</f>
        <v>0</v>
      </c>
      <c r="AE241" s="684" t="n">
        <f aca="false">AE$26/100*AE222+(1-AE$26/100)*AE155</f>
        <v>0</v>
      </c>
      <c r="AF241" s="684" t="n">
        <f aca="false">AF$26/100*AF222+(1-AF$26/100)*AF155</f>
        <v>0</v>
      </c>
      <c r="AG241" s="684" t="n">
        <f aca="false">AG$26/100*AG222+(1-AG$26/100)*AG155</f>
        <v>0</v>
      </c>
      <c r="AH241" s="684" t="n">
        <f aca="false">AH$26/100*AH222+(1-AH$26/100)*AH155</f>
        <v>0</v>
      </c>
      <c r="AI241" s="684" t="n">
        <f aca="false">AI$26/100*AI222+(1-AI$26/100)*AI155</f>
        <v>0</v>
      </c>
      <c r="AJ241" s="684" t="n">
        <f aca="false">AJ$26/100*AJ222+(1-AJ$26/100)*AJ155</f>
        <v>0</v>
      </c>
      <c r="AK241" s="684" t="n">
        <f aca="false">AK$26/100*AK222+(1-AK$26/100)*AK155</f>
        <v>0</v>
      </c>
      <c r="AL241" s="684" t="e">
        <f aca="false">AL$26/100*AL222+(1-AL$26/100)*AL155</f>
        <v>#N/A</v>
      </c>
      <c r="AM241" s="684" t="e">
        <f aca="false">AM$26/100*AM222+(1-AM$26/100)*AM155</f>
        <v>#N/A</v>
      </c>
      <c r="AN241" s="684" t="e">
        <f aca="false">AN$26/100*AN222+(1-AN$26/100)*AN155</f>
        <v>#N/A</v>
      </c>
    </row>
    <row r="242" customFormat="false" ht="17.25" hidden="false" customHeight="false" outlineLevel="0" collapsed="false">
      <c r="A242" s="2"/>
      <c r="B242" s="4"/>
      <c r="C242" s="647" t="n">
        <v>22</v>
      </c>
      <c r="D242" s="683"/>
      <c r="E242" s="620"/>
      <c r="F242" s="648" t="n">
        <f aca="false">F$26/100*F223+(1-F$26/100)*F156</f>
        <v>0</v>
      </c>
      <c r="G242" s="648" t="n">
        <f aca="false">G$26/100*G223+(1-G$26/100)*G156</f>
        <v>0</v>
      </c>
      <c r="H242" s="648" t="n">
        <f aca="false">H$26/100*H223+(1-H$26/100)*H156</f>
        <v>0</v>
      </c>
      <c r="I242" s="648" t="n">
        <f aca="false">I$26/100*I223+(1-I$26/100)*I156</f>
        <v>0</v>
      </c>
      <c r="J242" s="639"/>
      <c r="K242" s="649" t="n">
        <f aca="false">SUM(F242:I242)</f>
        <v>0</v>
      </c>
      <c r="L242" s="639"/>
      <c r="M242" s="639"/>
      <c r="N242" s="684" t="n">
        <f aca="false">N$26/100*N223+(1-N$26/100)*N156</f>
        <v>0</v>
      </c>
      <c r="O242" s="684" t="n">
        <f aca="false">O$26/100*O223+(1-O$26/100)*O156</f>
        <v>0</v>
      </c>
      <c r="P242" s="684" t="n">
        <f aca="false">P$26/100*P223+(1-P$26/100)*P156</f>
        <v>0</v>
      </c>
      <c r="Q242" s="684" t="n">
        <f aca="false">Q$26/100*Q223+(1-Q$26/100)*Q156</f>
        <v>0</v>
      </c>
      <c r="R242" s="639"/>
      <c r="S242" s="685" t="n">
        <f aca="false">SUM(N242:Q242)</f>
        <v>0</v>
      </c>
      <c r="T242" s="639"/>
      <c r="U242" s="684" t="n">
        <f aca="false">U$26/100*U223+(1-U$26/100)*U156</f>
        <v>0</v>
      </c>
      <c r="V242" s="684" t="n">
        <f aca="false">V$26/100*V223+(1-V$26/100)*V156</f>
        <v>0</v>
      </c>
      <c r="W242" s="684" t="n">
        <f aca="false">W$26/100*W223+(1-W$26/100)*W156</f>
        <v>0</v>
      </c>
      <c r="X242" s="684" t="n">
        <f aca="false">X$26/100*X223+(1-X$26/100)*X156</f>
        <v>0</v>
      </c>
      <c r="Y242" s="684" t="n">
        <f aca="false">Y$26/100*Y223+(1-Y$26/100)*Y156</f>
        <v>0</v>
      </c>
      <c r="Z242" s="684" t="n">
        <f aca="false">Z$26/100*Z223+(1-Z$26/100)*Z156</f>
        <v>0</v>
      </c>
      <c r="AA242" s="684" t="n">
        <f aca="false">AA$26/100*AA223+(1-AA$26/100)*AA156</f>
        <v>0</v>
      </c>
      <c r="AB242" s="684" t="n">
        <f aca="false">AB$26/100*AB223+(1-AB$26/100)*AB156</f>
        <v>0</v>
      </c>
      <c r="AC242" s="684" t="n">
        <f aca="false">AC$26/100*AC223+(1-AC$26/100)*AC156</f>
        <v>0</v>
      </c>
      <c r="AD242" s="684" t="n">
        <f aca="false">AD$26/100*AD223+(1-AD$26/100)*AD156</f>
        <v>0</v>
      </c>
      <c r="AE242" s="684" t="n">
        <f aca="false">AE$26/100*AE223+(1-AE$26/100)*AE156</f>
        <v>0</v>
      </c>
      <c r="AF242" s="684" t="n">
        <f aca="false">AF$26/100*AF223+(1-AF$26/100)*AF156</f>
        <v>0</v>
      </c>
      <c r="AG242" s="684" t="n">
        <f aca="false">AG$26/100*AG223+(1-AG$26/100)*AG156</f>
        <v>0</v>
      </c>
      <c r="AH242" s="684" t="n">
        <f aca="false">AH$26/100*AH223+(1-AH$26/100)*AH156</f>
        <v>0</v>
      </c>
      <c r="AI242" s="684" t="n">
        <f aca="false">AI$26/100*AI223+(1-AI$26/100)*AI156</f>
        <v>0</v>
      </c>
      <c r="AJ242" s="684" t="n">
        <f aca="false">AJ$26/100*AJ223+(1-AJ$26/100)*AJ156</f>
        <v>0</v>
      </c>
      <c r="AK242" s="684" t="n">
        <f aca="false">AK$26/100*AK223+(1-AK$26/100)*AK156</f>
        <v>0</v>
      </c>
      <c r="AL242" s="684" t="e">
        <f aca="false">AL$26/100*AL223+(1-AL$26/100)*AL156</f>
        <v>#N/A</v>
      </c>
      <c r="AM242" s="684" t="e">
        <f aca="false">AM$26/100*AM223+(1-AM$26/100)*AM156</f>
        <v>#N/A</v>
      </c>
      <c r="AN242" s="684" t="e">
        <f aca="false">AN$26/100*AN223+(1-AN$26/100)*AN156</f>
        <v>#N/A</v>
      </c>
    </row>
    <row r="243" customFormat="false" ht="17.25" hidden="false" customHeight="false" outlineLevel="0" collapsed="false">
      <c r="A243" s="2"/>
      <c r="B243" s="4"/>
      <c r="C243" s="647" t="n">
        <v>23</v>
      </c>
      <c r="D243" s="683"/>
      <c r="E243" s="620"/>
      <c r="F243" s="648" t="n">
        <f aca="false">F$26/100*F224+(1-F$26/100)*F157</f>
        <v>0</v>
      </c>
      <c r="G243" s="648" t="n">
        <f aca="false">G$26/100*G224+(1-G$26/100)*G157</f>
        <v>0</v>
      </c>
      <c r="H243" s="648" t="n">
        <f aca="false">H$26/100*H224+(1-H$26/100)*H157</f>
        <v>0</v>
      </c>
      <c r="I243" s="648" t="n">
        <f aca="false">I$26/100*I224+(1-I$26/100)*I157</f>
        <v>0</v>
      </c>
      <c r="J243" s="639"/>
      <c r="K243" s="649" t="n">
        <f aca="false">SUM(F243:I243)</f>
        <v>0</v>
      </c>
      <c r="L243" s="639"/>
      <c r="M243" s="639"/>
      <c r="N243" s="684" t="n">
        <f aca="false">N$26/100*N224+(1-N$26/100)*N157</f>
        <v>0</v>
      </c>
      <c r="O243" s="684" t="n">
        <f aca="false">O$26/100*O224+(1-O$26/100)*O157</f>
        <v>0</v>
      </c>
      <c r="P243" s="684" t="n">
        <f aca="false">P$26/100*P224+(1-P$26/100)*P157</f>
        <v>0</v>
      </c>
      <c r="Q243" s="684" t="n">
        <f aca="false">Q$26/100*Q224+(1-Q$26/100)*Q157</f>
        <v>0</v>
      </c>
      <c r="R243" s="639"/>
      <c r="S243" s="685" t="n">
        <f aca="false">SUM(N243:Q243)</f>
        <v>0</v>
      </c>
      <c r="T243" s="639"/>
      <c r="U243" s="684" t="n">
        <f aca="false">U$26/100*U224+(1-U$26/100)*U157</f>
        <v>0</v>
      </c>
      <c r="V243" s="684" t="n">
        <f aca="false">V$26/100*V224+(1-V$26/100)*V157</f>
        <v>0</v>
      </c>
      <c r="W243" s="684" t="n">
        <f aca="false">W$26/100*W224+(1-W$26/100)*W157</f>
        <v>0</v>
      </c>
      <c r="X243" s="684" t="n">
        <f aca="false">X$26/100*X224+(1-X$26/100)*X157</f>
        <v>0</v>
      </c>
      <c r="Y243" s="684" t="n">
        <f aca="false">Y$26/100*Y224+(1-Y$26/100)*Y157</f>
        <v>0</v>
      </c>
      <c r="Z243" s="684" t="n">
        <f aca="false">Z$26/100*Z224+(1-Z$26/100)*Z157</f>
        <v>0</v>
      </c>
      <c r="AA243" s="684" t="n">
        <f aca="false">AA$26/100*AA224+(1-AA$26/100)*AA157</f>
        <v>0</v>
      </c>
      <c r="AB243" s="684" t="n">
        <f aca="false">AB$26/100*AB224+(1-AB$26/100)*AB157</f>
        <v>0</v>
      </c>
      <c r="AC243" s="684" t="n">
        <f aca="false">AC$26/100*AC224+(1-AC$26/100)*AC157</f>
        <v>0</v>
      </c>
      <c r="AD243" s="684" t="n">
        <f aca="false">AD$26/100*AD224+(1-AD$26/100)*AD157</f>
        <v>0</v>
      </c>
      <c r="AE243" s="684" t="n">
        <f aca="false">AE$26/100*AE224+(1-AE$26/100)*AE157</f>
        <v>0</v>
      </c>
      <c r="AF243" s="684" t="n">
        <f aca="false">AF$26/100*AF224+(1-AF$26/100)*AF157</f>
        <v>0</v>
      </c>
      <c r="AG243" s="684" t="n">
        <f aca="false">AG$26/100*AG224+(1-AG$26/100)*AG157</f>
        <v>0</v>
      </c>
      <c r="AH243" s="684" t="n">
        <f aca="false">AH$26/100*AH224+(1-AH$26/100)*AH157</f>
        <v>0</v>
      </c>
      <c r="AI243" s="684" t="n">
        <f aca="false">AI$26/100*AI224+(1-AI$26/100)*AI157</f>
        <v>0</v>
      </c>
      <c r="AJ243" s="684" t="n">
        <f aca="false">AJ$26/100*AJ224+(1-AJ$26/100)*AJ157</f>
        <v>0</v>
      </c>
      <c r="AK243" s="684" t="n">
        <f aca="false">AK$26/100*AK224+(1-AK$26/100)*AK157</f>
        <v>0</v>
      </c>
      <c r="AL243" s="684" t="e">
        <f aca="false">AL$26/100*AL224+(1-AL$26/100)*AL157</f>
        <v>#N/A</v>
      </c>
      <c r="AM243" s="684" t="e">
        <f aca="false">AM$26/100*AM224+(1-AM$26/100)*AM157</f>
        <v>#N/A</v>
      </c>
      <c r="AN243" s="684" t="e">
        <f aca="false">AN$26/100*AN224+(1-AN$26/100)*AN157</f>
        <v>#N/A</v>
      </c>
    </row>
    <row r="244" customFormat="false" ht="17.25" hidden="false" customHeight="false" outlineLevel="0" collapsed="false">
      <c r="A244" s="2"/>
      <c r="B244" s="4"/>
      <c r="C244" s="647" t="n">
        <v>24</v>
      </c>
      <c r="D244" s="683"/>
      <c r="E244" s="620"/>
      <c r="F244" s="648" t="n">
        <f aca="false">F$26/100*F225+(1-F$26/100)*F158</f>
        <v>0</v>
      </c>
      <c r="G244" s="648" t="n">
        <f aca="false">G$26/100*G225+(1-G$26/100)*G158</f>
        <v>0</v>
      </c>
      <c r="H244" s="648" t="n">
        <f aca="false">H$26/100*H225+(1-H$26/100)*H158</f>
        <v>0</v>
      </c>
      <c r="I244" s="648" t="n">
        <f aca="false">I$26/100*I225+(1-I$26/100)*I158</f>
        <v>0</v>
      </c>
      <c r="J244" s="639"/>
      <c r="K244" s="649" t="n">
        <f aca="false">SUM(F244:I244)</f>
        <v>0</v>
      </c>
      <c r="L244" s="639"/>
      <c r="M244" s="639"/>
      <c r="N244" s="684" t="n">
        <f aca="false">N$26/100*N225+(1-N$26/100)*N158</f>
        <v>0</v>
      </c>
      <c r="O244" s="684" t="n">
        <f aca="false">O$26/100*O225+(1-O$26/100)*O158</f>
        <v>0</v>
      </c>
      <c r="P244" s="684" t="n">
        <f aca="false">P$26/100*P225+(1-P$26/100)*P158</f>
        <v>0</v>
      </c>
      <c r="Q244" s="684" t="n">
        <f aca="false">Q$26/100*Q225+(1-Q$26/100)*Q158</f>
        <v>0</v>
      </c>
      <c r="R244" s="639"/>
      <c r="S244" s="685" t="n">
        <f aca="false">SUM(N244:Q244)</f>
        <v>0</v>
      </c>
      <c r="T244" s="639"/>
      <c r="U244" s="684" t="n">
        <f aca="false">U$26/100*U225+(1-U$26/100)*U158</f>
        <v>0</v>
      </c>
      <c r="V244" s="684" t="n">
        <f aca="false">V$26/100*V225+(1-V$26/100)*V158</f>
        <v>0</v>
      </c>
      <c r="W244" s="684" t="n">
        <f aca="false">W$26/100*W225+(1-W$26/100)*W158</f>
        <v>0</v>
      </c>
      <c r="X244" s="684" t="n">
        <f aca="false">X$26/100*X225+(1-X$26/100)*X158</f>
        <v>0</v>
      </c>
      <c r="Y244" s="684" t="n">
        <f aca="false">Y$26/100*Y225+(1-Y$26/100)*Y158</f>
        <v>0</v>
      </c>
      <c r="Z244" s="684" t="n">
        <f aca="false">Z$26/100*Z225+(1-Z$26/100)*Z158</f>
        <v>0</v>
      </c>
      <c r="AA244" s="684" t="n">
        <f aca="false">AA$26/100*AA225+(1-AA$26/100)*AA158</f>
        <v>0</v>
      </c>
      <c r="AB244" s="684" t="n">
        <f aca="false">AB$26/100*AB225+(1-AB$26/100)*AB158</f>
        <v>0</v>
      </c>
      <c r="AC244" s="684" t="n">
        <f aca="false">AC$26/100*AC225+(1-AC$26/100)*AC158</f>
        <v>0</v>
      </c>
      <c r="AD244" s="684" t="n">
        <f aca="false">AD$26/100*AD225+(1-AD$26/100)*AD158</f>
        <v>0</v>
      </c>
      <c r="AE244" s="684" t="n">
        <f aca="false">AE$26/100*AE225+(1-AE$26/100)*AE158</f>
        <v>0</v>
      </c>
      <c r="AF244" s="684" t="n">
        <f aca="false">AF$26/100*AF225+(1-AF$26/100)*AF158</f>
        <v>0</v>
      </c>
      <c r="AG244" s="684" t="n">
        <f aca="false">AG$26/100*AG225+(1-AG$26/100)*AG158</f>
        <v>0</v>
      </c>
      <c r="AH244" s="684" t="n">
        <f aca="false">AH$26/100*AH225+(1-AH$26/100)*AH158</f>
        <v>0</v>
      </c>
      <c r="AI244" s="684" t="n">
        <f aca="false">AI$26/100*AI225+(1-AI$26/100)*AI158</f>
        <v>0</v>
      </c>
      <c r="AJ244" s="684" t="n">
        <f aca="false">AJ$26/100*AJ225+(1-AJ$26/100)*AJ158</f>
        <v>0</v>
      </c>
      <c r="AK244" s="684" t="n">
        <f aca="false">AK$26/100*AK225+(1-AK$26/100)*AK158</f>
        <v>0</v>
      </c>
      <c r="AL244" s="684" t="e">
        <f aca="false">AL$26/100*AL225+(1-AL$26/100)*AL158</f>
        <v>#N/A</v>
      </c>
      <c r="AM244" s="684" t="e">
        <f aca="false">AM$26/100*AM225+(1-AM$26/100)*AM158</f>
        <v>#N/A</v>
      </c>
      <c r="AN244" s="684" t="e">
        <f aca="false">AN$26/100*AN225+(1-AN$26/100)*AN158</f>
        <v>#N/A</v>
      </c>
    </row>
    <row r="245" customFormat="false" ht="17.25" hidden="false" customHeight="false" outlineLevel="0" collapsed="false">
      <c r="A245" s="2"/>
      <c r="B245" s="4"/>
      <c r="C245" s="647" t="n">
        <v>25</v>
      </c>
      <c r="D245" s="683"/>
      <c r="E245" s="620"/>
      <c r="F245" s="648" t="n">
        <f aca="false">F$26/100*F226+(1-F$26/100)*F159</f>
        <v>0</v>
      </c>
      <c r="G245" s="648" t="n">
        <f aca="false">G$26/100*G226+(1-G$26/100)*G159</f>
        <v>0</v>
      </c>
      <c r="H245" s="648" t="n">
        <f aca="false">H$26/100*H226+(1-H$26/100)*H159</f>
        <v>0</v>
      </c>
      <c r="I245" s="648" t="n">
        <f aca="false">I$26/100*I226+(1-I$26/100)*I159</f>
        <v>0</v>
      </c>
      <c r="J245" s="639"/>
      <c r="K245" s="649" t="n">
        <f aca="false">SUM(F245:I245)</f>
        <v>0</v>
      </c>
      <c r="L245" s="639"/>
      <c r="M245" s="639"/>
      <c r="N245" s="684" t="n">
        <f aca="false">N$26/100*N226+(1-N$26/100)*N159</f>
        <v>0</v>
      </c>
      <c r="O245" s="684" t="n">
        <f aca="false">O$26/100*O226+(1-O$26/100)*O159</f>
        <v>0</v>
      </c>
      <c r="P245" s="684" t="n">
        <f aca="false">P$26/100*P226+(1-P$26/100)*P159</f>
        <v>0</v>
      </c>
      <c r="Q245" s="684" t="n">
        <f aca="false">Q$26/100*Q226+(1-Q$26/100)*Q159</f>
        <v>0</v>
      </c>
      <c r="R245" s="639"/>
      <c r="S245" s="685" t="n">
        <f aca="false">SUM(N245:Q245)</f>
        <v>0</v>
      </c>
      <c r="T245" s="639"/>
      <c r="U245" s="684" t="n">
        <f aca="false">U$26/100*U226+(1-U$26/100)*U159</f>
        <v>0</v>
      </c>
      <c r="V245" s="684" t="n">
        <f aca="false">V$26/100*V226+(1-V$26/100)*V159</f>
        <v>0</v>
      </c>
      <c r="W245" s="684" t="n">
        <f aca="false">W$26/100*W226+(1-W$26/100)*W159</f>
        <v>0</v>
      </c>
      <c r="X245" s="684" t="n">
        <f aca="false">X$26/100*X226+(1-X$26/100)*X159</f>
        <v>0</v>
      </c>
      <c r="Y245" s="684" t="n">
        <f aca="false">Y$26/100*Y226+(1-Y$26/100)*Y159</f>
        <v>0</v>
      </c>
      <c r="Z245" s="684" t="n">
        <f aca="false">Z$26/100*Z226+(1-Z$26/100)*Z159</f>
        <v>0</v>
      </c>
      <c r="AA245" s="684" t="n">
        <f aca="false">AA$26/100*AA226+(1-AA$26/100)*AA159</f>
        <v>0</v>
      </c>
      <c r="AB245" s="684" t="n">
        <f aca="false">AB$26/100*AB226+(1-AB$26/100)*AB159</f>
        <v>0</v>
      </c>
      <c r="AC245" s="684" t="n">
        <f aca="false">AC$26/100*AC226+(1-AC$26/100)*AC159</f>
        <v>0</v>
      </c>
      <c r="AD245" s="684" t="n">
        <f aca="false">AD$26/100*AD226+(1-AD$26/100)*AD159</f>
        <v>0</v>
      </c>
      <c r="AE245" s="684" t="n">
        <f aca="false">AE$26/100*AE226+(1-AE$26/100)*AE159</f>
        <v>0</v>
      </c>
      <c r="AF245" s="684" t="n">
        <f aca="false">AF$26/100*AF226+(1-AF$26/100)*AF159</f>
        <v>0</v>
      </c>
      <c r="AG245" s="684" t="n">
        <f aca="false">AG$26/100*AG226+(1-AG$26/100)*AG159</f>
        <v>0</v>
      </c>
      <c r="AH245" s="684" t="n">
        <f aca="false">AH$26/100*AH226+(1-AH$26/100)*AH159</f>
        <v>0</v>
      </c>
      <c r="AI245" s="684" t="n">
        <f aca="false">AI$26/100*AI226+(1-AI$26/100)*AI159</f>
        <v>0</v>
      </c>
      <c r="AJ245" s="684" t="n">
        <f aca="false">AJ$26/100*AJ226+(1-AJ$26/100)*AJ159</f>
        <v>0</v>
      </c>
      <c r="AK245" s="684" t="n">
        <f aca="false">AK$26/100*AK226+(1-AK$26/100)*AK159</f>
        <v>0</v>
      </c>
      <c r="AL245" s="684" t="e">
        <f aca="false">AL$26/100*AL226+(1-AL$26/100)*AL159</f>
        <v>#N/A</v>
      </c>
      <c r="AM245" s="684" t="e">
        <f aca="false">AM$26/100*AM226+(1-AM$26/100)*AM159</f>
        <v>#N/A</v>
      </c>
      <c r="AN245" s="684" t="e">
        <f aca="false">AN$26/100*AN226+(1-AN$26/100)*AN159</f>
        <v>#N/A</v>
      </c>
    </row>
    <row r="246" customFormat="false" ht="17.25" hidden="false" customHeight="false" outlineLevel="0" collapsed="false">
      <c r="A246" s="2"/>
      <c r="B246" s="4"/>
      <c r="C246" s="647" t="n">
        <v>26</v>
      </c>
      <c r="D246" s="683"/>
      <c r="E246" s="620"/>
      <c r="F246" s="648" t="n">
        <f aca="false">F$26/100*F227+(1-F$26/100)*F160</f>
        <v>0</v>
      </c>
      <c r="G246" s="648" t="n">
        <f aca="false">G$26/100*G227+(1-G$26/100)*G160</f>
        <v>0</v>
      </c>
      <c r="H246" s="648" t="n">
        <f aca="false">H$26/100*H227+(1-H$26/100)*H160</f>
        <v>0</v>
      </c>
      <c r="I246" s="648" t="n">
        <f aca="false">I$26/100*I227+(1-I$26/100)*I160</f>
        <v>0</v>
      </c>
      <c r="J246" s="639"/>
      <c r="K246" s="649" t="n">
        <f aca="false">SUM(F246:I246)</f>
        <v>0</v>
      </c>
      <c r="L246" s="639"/>
      <c r="M246" s="639"/>
      <c r="N246" s="684" t="n">
        <f aca="false">N$26/100*N227+(1-N$26/100)*N160</f>
        <v>0</v>
      </c>
      <c r="O246" s="684" t="n">
        <f aca="false">O$26/100*O227+(1-O$26/100)*O160</f>
        <v>0</v>
      </c>
      <c r="P246" s="684" t="n">
        <f aca="false">P$26/100*P227+(1-P$26/100)*P160</f>
        <v>0</v>
      </c>
      <c r="Q246" s="684" t="n">
        <f aca="false">Q$26/100*Q227+(1-Q$26/100)*Q160</f>
        <v>0</v>
      </c>
      <c r="R246" s="639"/>
      <c r="S246" s="685" t="n">
        <f aca="false">SUM(N246:Q246)</f>
        <v>0</v>
      </c>
      <c r="T246" s="639"/>
      <c r="U246" s="684" t="n">
        <f aca="false">U$26/100*U227+(1-U$26/100)*U160</f>
        <v>0</v>
      </c>
      <c r="V246" s="684" t="n">
        <f aca="false">V$26/100*V227+(1-V$26/100)*V160</f>
        <v>0</v>
      </c>
      <c r="W246" s="684" t="n">
        <f aca="false">W$26/100*W227+(1-W$26/100)*W160</f>
        <v>0</v>
      </c>
      <c r="X246" s="684" t="n">
        <f aca="false">X$26/100*X227+(1-X$26/100)*X160</f>
        <v>0</v>
      </c>
      <c r="Y246" s="684" t="n">
        <f aca="false">Y$26/100*Y227+(1-Y$26/100)*Y160</f>
        <v>0</v>
      </c>
      <c r="Z246" s="684" t="n">
        <f aca="false">Z$26/100*Z227+(1-Z$26/100)*Z160</f>
        <v>0</v>
      </c>
      <c r="AA246" s="684" t="n">
        <f aca="false">AA$26/100*AA227+(1-AA$26/100)*AA160</f>
        <v>0</v>
      </c>
      <c r="AB246" s="684" t="n">
        <f aca="false">AB$26/100*AB227+(1-AB$26/100)*AB160</f>
        <v>0</v>
      </c>
      <c r="AC246" s="684" t="n">
        <f aca="false">AC$26/100*AC227+(1-AC$26/100)*AC160</f>
        <v>0</v>
      </c>
      <c r="AD246" s="684" t="n">
        <f aca="false">AD$26/100*AD227+(1-AD$26/100)*AD160</f>
        <v>0</v>
      </c>
      <c r="AE246" s="684" t="n">
        <f aca="false">AE$26/100*AE227+(1-AE$26/100)*AE160</f>
        <v>0</v>
      </c>
      <c r="AF246" s="684" t="n">
        <f aca="false">AF$26/100*AF227+(1-AF$26/100)*AF160</f>
        <v>0</v>
      </c>
      <c r="AG246" s="684" t="n">
        <f aca="false">AG$26/100*AG227+(1-AG$26/100)*AG160</f>
        <v>0</v>
      </c>
      <c r="AH246" s="684" t="n">
        <f aca="false">AH$26/100*AH227+(1-AH$26/100)*AH160</f>
        <v>0</v>
      </c>
      <c r="AI246" s="684" t="n">
        <f aca="false">AI$26/100*AI227+(1-AI$26/100)*AI160</f>
        <v>0</v>
      </c>
      <c r="AJ246" s="684" t="n">
        <f aca="false">AJ$26/100*AJ227+(1-AJ$26/100)*AJ160</f>
        <v>0</v>
      </c>
      <c r="AK246" s="684" t="n">
        <f aca="false">AK$26/100*AK227+(1-AK$26/100)*AK160</f>
        <v>0</v>
      </c>
      <c r="AL246" s="684" t="e">
        <f aca="false">AL$26/100*AL227+(1-AL$26/100)*AL160</f>
        <v>#N/A</v>
      </c>
      <c r="AM246" s="684" t="e">
        <f aca="false">AM$26/100*AM227+(1-AM$26/100)*AM160</f>
        <v>#N/A</v>
      </c>
      <c r="AN246" s="684" t="e">
        <f aca="false">AN$26/100*AN227+(1-AN$26/100)*AN160</f>
        <v>#N/A</v>
      </c>
    </row>
    <row r="247" customFormat="false" ht="17.25" hidden="false" customHeight="false" outlineLevel="0" collapsed="false">
      <c r="A247" s="2"/>
      <c r="B247" s="4"/>
      <c r="C247" s="647" t="n">
        <v>27</v>
      </c>
      <c r="D247" s="683"/>
      <c r="E247" s="620"/>
      <c r="F247" s="648" t="n">
        <f aca="false">F$26/100*F228+(1-F$26/100)*F161</f>
        <v>0</v>
      </c>
      <c r="G247" s="648" t="n">
        <f aca="false">G$26/100*G228+(1-G$26/100)*G161</f>
        <v>0</v>
      </c>
      <c r="H247" s="648" t="n">
        <f aca="false">H$26/100*H228+(1-H$26/100)*H161</f>
        <v>0</v>
      </c>
      <c r="I247" s="648" t="n">
        <f aca="false">I$26/100*I228+(1-I$26/100)*I161</f>
        <v>0</v>
      </c>
      <c r="J247" s="639"/>
      <c r="K247" s="649" t="n">
        <f aca="false">SUM(F247:I247)</f>
        <v>0</v>
      </c>
      <c r="L247" s="639"/>
      <c r="M247" s="639"/>
      <c r="N247" s="684" t="n">
        <f aca="false">N$26/100*N228+(1-N$26/100)*N161</f>
        <v>0</v>
      </c>
      <c r="O247" s="684" t="n">
        <f aca="false">O$26/100*O228+(1-O$26/100)*O161</f>
        <v>0</v>
      </c>
      <c r="P247" s="684" t="n">
        <f aca="false">P$26/100*P228+(1-P$26/100)*P161</f>
        <v>0</v>
      </c>
      <c r="Q247" s="684" t="n">
        <f aca="false">Q$26/100*Q228+(1-Q$26/100)*Q161</f>
        <v>0</v>
      </c>
      <c r="R247" s="639"/>
      <c r="S247" s="685" t="n">
        <f aca="false">SUM(N247:Q247)</f>
        <v>0</v>
      </c>
      <c r="T247" s="639"/>
      <c r="U247" s="684" t="n">
        <f aca="false">U$26/100*U228+(1-U$26/100)*U161</f>
        <v>0</v>
      </c>
      <c r="V247" s="684" t="n">
        <f aca="false">V$26/100*V228+(1-V$26/100)*V161</f>
        <v>0</v>
      </c>
      <c r="W247" s="684" t="n">
        <f aca="false">W$26/100*W228+(1-W$26/100)*W161</f>
        <v>0</v>
      </c>
      <c r="X247" s="684" t="n">
        <f aca="false">X$26/100*X228+(1-X$26/100)*X161</f>
        <v>0</v>
      </c>
      <c r="Y247" s="684" t="n">
        <f aca="false">Y$26/100*Y228+(1-Y$26/100)*Y161</f>
        <v>0</v>
      </c>
      <c r="Z247" s="684" t="n">
        <f aca="false">Z$26/100*Z228+(1-Z$26/100)*Z161</f>
        <v>0</v>
      </c>
      <c r="AA247" s="684" t="n">
        <f aca="false">AA$26/100*AA228+(1-AA$26/100)*AA161</f>
        <v>0</v>
      </c>
      <c r="AB247" s="684" t="n">
        <f aca="false">AB$26/100*AB228+(1-AB$26/100)*AB161</f>
        <v>0</v>
      </c>
      <c r="AC247" s="684" t="n">
        <f aca="false">AC$26/100*AC228+(1-AC$26/100)*AC161</f>
        <v>0</v>
      </c>
      <c r="AD247" s="684" t="n">
        <f aca="false">AD$26/100*AD228+(1-AD$26/100)*AD161</f>
        <v>0</v>
      </c>
      <c r="AE247" s="684" t="n">
        <f aca="false">AE$26/100*AE228+(1-AE$26/100)*AE161</f>
        <v>0</v>
      </c>
      <c r="AF247" s="684" t="n">
        <f aca="false">AF$26/100*AF228+(1-AF$26/100)*AF161</f>
        <v>0</v>
      </c>
      <c r="AG247" s="684" t="n">
        <f aca="false">AG$26/100*AG228+(1-AG$26/100)*AG161</f>
        <v>0</v>
      </c>
      <c r="AH247" s="684" t="n">
        <f aca="false">AH$26/100*AH228+(1-AH$26/100)*AH161</f>
        <v>0</v>
      </c>
      <c r="AI247" s="684" t="n">
        <f aca="false">AI$26/100*AI228+(1-AI$26/100)*AI161</f>
        <v>0</v>
      </c>
      <c r="AJ247" s="684" t="n">
        <f aca="false">AJ$26/100*AJ228+(1-AJ$26/100)*AJ161</f>
        <v>0</v>
      </c>
      <c r="AK247" s="684" t="n">
        <f aca="false">AK$26/100*AK228+(1-AK$26/100)*AK161</f>
        <v>0</v>
      </c>
      <c r="AL247" s="684" t="e">
        <f aca="false">AL$26/100*AL228+(1-AL$26/100)*AL161</f>
        <v>#N/A</v>
      </c>
      <c r="AM247" s="684" t="e">
        <f aca="false">AM$26/100*AM228+(1-AM$26/100)*AM161</f>
        <v>#N/A</v>
      </c>
      <c r="AN247" s="684" t="e">
        <f aca="false">AN$26/100*AN228+(1-AN$26/100)*AN161</f>
        <v>#N/A</v>
      </c>
    </row>
    <row r="248" customFormat="false" ht="17.25" hidden="false" customHeight="false" outlineLevel="0" collapsed="false">
      <c r="A248" s="2"/>
      <c r="B248" s="4"/>
      <c r="C248" s="647" t="n">
        <v>28</v>
      </c>
      <c r="D248" s="683"/>
      <c r="E248" s="620"/>
      <c r="F248" s="648" t="n">
        <f aca="false">F$26/100*F229+(1-F$26/100)*F162</f>
        <v>0</v>
      </c>
      <c r="G248" s="648" t="n">
        <f aca="false">G$26/100*G229+(1-G$26/100)*G162</f>
        <v>0</v>
      </c>
      <c r="H248" s="648" t="n">
        <f aca="false">H$26/100*H229+(1-H$26/100)*H162</f>
        <v>0</v>
      </c>
      <c r="I248" s="648" t="n">
        <f aca="false">I$26/100*I229+(1-I$26/100)*I162</f>
        <v>0</v>
      </c>
      <c r="J248" s="639"/>
      <c r="K248" s="649" t="n">
        <f aca="false">SUM(F248:I248)</f>
        <v>0</v>
      </c>
      <c r="L248" s="639"/>
      <c r="M248" s="639"/>
      <c r="N248" s="684" t="n">
        <f aca="false">N$26/100*N229+(1-N$26/100)*N162</f>
        <v>0</v>
      </c>
      <c r="O248" s="684" t="n">
        <f aca="false">O$26/100*O229+(1-O$26/100)*O162</f>
        <v>0</v>
      </c>
      <c r="P248" s="684" t="n">
        <f aca="false">P$26/100*P229+(1-P$26/100)*P162</f>
        <v>0</v>
      </c>
      <c r="Q248" s="684" t="n">
        <f aca="false">Q$26/100*Q229+(1-Q$26/100)*Q162</f>
        <v>0</v>
      </c>
      <c r="R248" s="639"/>
      <c r="S248" s="685" t="n">
        <f aca="false">SUM(N248:Q248)</f>
        <v>0</v>
      </c>
      <c r="T248" s="639"/>
      <c r="U248" s="684" t="n">
        <f aca="false">U$26/100*U229+(1-U$26/100)*U162</f>
        <v>0</v>
      </c>
      <c r="V248" s="684" t="n">
        <f aca="false">V$26/100*V229+(1-V$26/100)*V162</f>
        <v>0</v>
      </c>
      <c r="W248" s="684" t="n">
        <f aca="false">W$26/100*W229+(1-W$26/100)*W162</f>
        <v>0</v>
      </c>
      <c r="X248" s="684" t="n">
        <f aca="false">X$26/100*X229+(1-X$26/100)*X162</f>
        <v>0</v>
      </c>
      <c r="Y248" s="684" t="n">
        <f aca="false">Y$26/100*Y229+(1-Y$26/100)*Y162</f>
        <v>0</v>
      </c>
      <c r="Z248" s="684" t="n">
        <f aca="false">Z$26/100*Z229+(1-Z$26/100)*Z162</f>
        <v>0</v>
      </c>
      <c r="AA248" s="684" t="n">
        <f aca="false">AA$26/100*AA229+(1-AA$26/100)*AA162</f>
        <v>0</v>
      </c>
      <c r="AB248" s="684" t="n">
        <f aca="false">AB$26/100*AB229+(1-AB$26/100)*AB162</f>
        <v>0</v>
      </c>
      <c r="AC248" s="684" t="n">
        <f aca="false">AC$26/100*AC229+(1-AC$26/100)*AC162</f>
        <v>0</v>
      </c>
      <c r="AD248" s="684" t="n">
        <f aca="false">AD$26/100*AD229+(1-AD$26/100)*AD162</f>
        <v>0</v>
      </c>
      <c r="AE248" s="684" t="n">
        <f aca="false">AE$26/100*AE229+(1-AE$26/100)*AE162</f>
        <v>0</v>
      </c>
      <c r="AF248" s="684" t="n">
        <f aca="false">AF$26/100*AF229+(1-AF$26/100)*AF162</f>
        <v>0</v>
      </c>
      <c r="AG248" s="684" t="n">
        <f aca="false">AG$26/100*AG229+(1-AG$26/100)*AG162</f>
        <v>0</v>
      </c>
      <c r="AH248" s="684" t="n">
        <f aca="false">AH$26/100*AH229+(1-AH$26/100)*AH162</f>
        <v>0</v>
      </c>
      <c r="AI248" s="684" t="n">
        <f aca="false">AI$26/100*AI229+(1-AI$26/100)*AI162</f>
        <v>0</v>
      </c>
      <c r="AJ248" s="684" t="n">
        <f aca="false">AJ$26/100*AJ229+(1-AJ$26/100)*AJ162</f>
        <v>0</v>
      </c>
      <c r="AK248" s="684" t="n">
        <f aca="false">AK$26/100*AK229+(1-AK$26/100)*AK162</f>
        <v>0</v>
      </c>
      <c r="AL248" s="684" t="e">
        <f aca="false">AL$26/100*AL229+(1-AL$26/100)*AL162</f>
        <v>#N/A</v>
      </c>
      <c r="AM248" s="684" t="e">
        <f aca="false">AM$26/100*AM229+(1-AM$26/100)*AM162</f>
        <v>#N/A</v>
      </c>
      <c r="AN248" s="684" t="e">
        <f aca="false">AN$26/100*AN229+(1-AN$26/100)*AN162</f>
        <v>#N/A</v>
      </c>
    </row>
    <row r="249" customFormat="false" ht="17.25" hidden="false" customHeight="false" outlineLevel="0" collapsed="false">
      <c r="A249" s="2"/>
      <c r="B249" s="4"/>
      <c r="C249" s="647" t="n">
        <v>29</v>
      </c>
      <c r="D249" s="683"/>
      <c r="E249" s="620"/>
      <c r="F249" s="648" t="n">
        <f aca="false">F$26/100*F230+(1-F$26/100)*F163</f>
        <v>0</v>
      </c>
      <c r="G249" s="648" t="n">
        <f aca="false">G$26/100*G230+(1-G$26/100)*G163</f>
        <v>0</v>
      </c>
      <c r="H249" s="648" t="n">
        <f aca="false">H$26/100*H230+(1-H$26/100)*H163</f>
        <v>0</v>
      </c>
      <c r="I249" s="648" t="n">
        <f aca="false">I$26/100*I230+(1-I$26/100)*I163</f>
        <v>0</v>
      </c>
      <c r="J249" s="639"/>
      <c r="K249" s="649" t="n">
        <f aca="false">SUM(F249:I249)</f>
        <v>0</v>
      </c>
      <c r="L249" s="639"/>
      <c r="M249" s="639"/>
      <c r="N249" s="684" t="n">
        <f aca="false">N$26/100*N230+(1-N$26/100)*N163</f>
        <v>0</v>
      </c>
      <c r="O249" s="684" t="n">
        <f aca="false">O$26/100*O230+(1-O$26/100)*O163</f>
        <v>0</v>
      </c>
      <c r="P249" s="684" t="n">
        <f aca="false">P$26/100*P230+(1-P$26/100)*P163</f>
        <v>0</v>
      </c>
      <c r="Q249" s="684" t="n">
        <f aca="false">Q$26/100*Q230+(1-Q$26/100)*Q163</f>
        <v>0</v>
      </c>
      <c r="R249" s="639"/>
      <c r="S249" s="685" t="n">
        <f aca="false">SUM(N249:Q249)</f>
        <v>0</v>
      </c>
      <c r="T249" s="639"/>
      <c r="U249" s="684" t="n">
        <f aca="false">U$26/100*U230+(1-U$26/100)*U163</f>
        <v>0</v>
      </c>
      <c r="V249" s="684" t="n">
        <f aca="false">V$26/100*V230+(1-V$26/100)*V163</f>
        <v>0</v>
      </c>
      <c r="W249" s="684" t="n">
        <f aca="false">W$26/100*W230+(1-W$26/100)*W163</f>
        <v>0</v>
      </c>
      <c r="X249" s="684" t="n">
        <f aca="false">X$26/100*X230+(1-X$26/100)*X163</f>
        <v>0</v>
      </c>
      <c r="Y249" s="684" t="n">
        <f aca="false">Y$26/100*Y230+(1-Y$26/100)*Y163</f>
        <v>0</v>
      </c>
      <c r="Z249" s="684" t="n">
        <f aca="false">Z$26/100*Z230+(1-Z$26/100)*Z163</f>
        <v>0</v>
      </c>
      <c r="AA249" s="684" t="n">
        <f aca="false">AA$26/100*AA230+(1-AA$26/100)*AA163</f>
        <v>0</v>
      </c>
      <c r="AB249" s="684" t="n">
        <f aca="false">AB$26/100*AB230+(1-AB$26/100)*AB163</f>
        <v>0</v>
      </c>
      <c r="AC249" s="684" t="n">
        <f aca="false">AC$26/100*AC230+(1-AC$26/100)*AC163</f>
        <v>0</v>
      </c>
      <c r="AD249" s="684" t="n">
        <f aca="false">AD$26/100*AD230+(1-AD$26/100)*AD163</f>
        <v>0</v>
      </c>
      <c r="AE249" s="684" t="n">
        <f aca="false">AE$26/100*AE230+(1-AE$26/100)*AE163</f>
        <v>0</v>
      </c>
      <c r="AF249" s="684" t="n">
        <f aca="false">AF$26/100*AF230+(1-AF$26/100)*AF163</f>
        <v>0</v>
      </c>
      <c r="AG249" s="684" t="n">
        <f aca="false">AG$26/100*AG230+(1-AG$26/100)*AG163</f>
        <v>0</v>
      </c>
      <c r="AH249" s="684" t="n">
        <f aca="false">AH$26/100*AH230+(1-AH$26/100)*AH163</f>
        <v>0</v>
      </c>
      <c r="AI249" s="684" t="n">
        <f aca="false">AI$26/100*AI230+(1-AI$26/100)*AI163</f>
        <v>0</v>
      </c>
      <c r="AJ249" s="684" t="n">
        <f aca="false">AJ$26/100*AJ230+(1-AJ$26/100)*AJ163</f>
        <v>0</v>
      </c>
      <c r="AK249" s="684" t="n">
        <f aca="false">AK$26/100*AK230+(1-AK$26/100)*AK163</f>
        <v>0</v>
      </c>
      <c r="AL249" s="684" t="e">
        <f aca="false">AL$26/100*AL230+(1-AL$26/100)*AL163</f>
        <v>#N/A</v>
      </c>
      <c r="AM249" s="684" t="e">
        <f aca="false">AM$26/100*AM230+(1-AM$26/100)*AM163</f>
        <v>#N/A</v>
      </c>
      <c r="AN249" s="684" t="e">
        <f aca="false">AN$26/100*AN230+(1-AN$26/100)*AN163</f>
        <v>#N/A</v>
      </c>
    </row>
    <row r="250" customFormat="false" ht="17.25" hidden="false" customHeight="false" outlineLevel="0" collapsed="false">
      <c r="A250" s="2"/>
      <c r="B250" s="4"/>
      <c r="C250" s="647" t="n">
        <v>30</v>
      </c>
      <c r="D250" s="683"/>
      <c r="E250" s="620"/>
      <c r="F250" s="648" t="n">
        <f aca="false">F$26/100*F231+(1-F$26/100)*F164</f>
        <v>0</v>
      </c>
      <c r="G250" s="648" t="n">
        <f aca="false">G$26/100*G231+(1-G$26/100)*G164</f>
        <v>0</v>
      </c>
      <c r="H250" s="648" t="n">
        <f aca="false">H$26/100*H231+(1-H$26/100)*H164</f>
        <v>0</v>
      </c>
      <c r="I250" s="648" t="n">
        <f aca="false">I$26/100*I231+(1-I$26/100)*I164</f>
        <v>0</v>
      </c>
      <c r="J250" s="639"/>
      <c r="K250" s="649" t="n">
        <f aca="false">SUM(F250:I250)</f>
        <v>0</v>
      </c>
      <c r="L250" s="639"/>
      <c r="M250" s="639"/>
      <c r="N250" s="684" t="n">
        <f aca="false">N$26/100*N231+(1-N$26/100)*N164</f>
        <v>0</v>
      </c>
      <c r="O250" s="684" t="n">
        <f aca="false">O$26/100*O231+(1-O$26/100)*O164</f>
        <v>0</v>
      </c>
      <c r="P250" s="684" t="n">
        <f aca="false">P$26/100*P231+(1-P$26/100)*P164</f>
        <v>0</v>
      </c>
      <c r="Q250" s="684" t="n">
        <f aca="false">Q$26/100*Q231+(1-Q$26/100)*Q164</f>
        <v>0</v>
      </c>
      <c r="R250" s="639"/>
      <c r="S250" s="685" t="n">
        <f aca="false">SUM(N250:Q250)</f>
        <v>0</v>
      </c>
      <c r="T250" s="639"/>
      <c r="U250" s="684" t="n">
        <f aca="false">U$26/100*U231+(1-U$26/100)*U164</f>
        <v>0</v>
      </c>
      <c r="V250" s="684" t="n">
        <f aca="false">V$26/100*V231+(1-V$26/100)*V164</f>
        <v>0</v>
      </c>
      <c r="W250" s="684" t="n">
        <f aca="false">W$26/100*W231+(1-W$26/100)*W164</f>
        <v>0</v>
      </c>
      <c r="X250" s="684" t="n">
        <f aca="false">X$26/100*X231+(1-X$26/100)*X164</f>
        <v>0</v>
      </c>
      <c r="Y250" s="684" t="n">
        <f aca="false">Y$26/100*Y231+(1-Y$26/100)*Y164</f>
        <v>0</v>
      </c>
      <c r="Z250" s="684" t="n">
        <f aca="false">Z$26/100*Z231+(1-Z$26/100)*Z164</f>
        <v>0</v>
      </c>
      <c r="AA250" s="684" t="n">
        <f aca="false">AA$26/100*AA231+(1-AA$26/100)*AA164</f>
        <v>0</v>
      </c>
      <c r="AB250" s="684" t="n">
        <f aca="false">AB$26/100*AB231+(1-AB$26/100)*AB164</f>
        <v>0</v>
      </c>
      <c r="AC250" s="684" t="n">
        <f aca="false">AC$26/100*AC231+(1-AC$26/100)*AC164</f>
        <v>0</v>
      </c>
      <c r="AD250" s="684" t="n">
        <f aca="false">AD$26/100*AD231+(1-AD$26/100)*AD164</f>
        <v>0</v>
      </c>
      <c r="AE250" s="684" t="n">
        <f aca="false">AE$26/100*AE231+(1-AE$26/100)*AE164</f>
        <v>0</v>
      </c>
      <c r="AF250" s="684" t="n">
        <f aca="false">AF$26/100*AF231+(1-AF$26/100)*AF164</f>
        <v>0</v>
      </c>
      <c r="AG250" s="684" t="n">
        <f aca="false">AG$26/100*AG231+(1-AG$26/100)*AG164</f>
        <v>0</v>
      </c>
      <c r="AH250" s="684" t="n">
        <f aca="false">AH$26/100*AH231+(1-AH$26/100)*AH164</f>
        <v>0</v>
      </c>
      <c r="AI250" s="684" t="n">
        <f aca="false">AI$26/100*AI231+(1-AI$26/100)*AI164</f>
        <v>0</v>
      </c>
      <c r="AJ250" s="684" t="n">
        <f aca="false">AJ$26/100*AJ231+(1-AJ$26/100)*AJ164</f>
        <v>0</v>
      </c>
      <c r="AK250" s="684" t="n">
        <f aca="false">AK$26/100*AK231+(1-AK$26/100)*AK164</f>
        <v>0</v>
      </c>
      <c r="AL250" s="684" t="e">
        <f aca="false">AL$26/100*AL231+(1-AL$26/100)*AL164</f>
        <v>#N/A</v>
      </c>
      <c r="AM250" s="684" t="e">
        <f aca="false">AM$26/100*AM231+(1-AM$26/100)*AM164</f>
        <v>#N/A</v>
      </c>
      <c r="AN250" s="684" t="e">
        <f aca="false">AN$26/100*AN231+(1-AN$26/100)*AN164</f>
        <v>#N/A</v>
      </c>
    </row>
    <row r="251" customFormat="false" ht="17.25" hidden="false" customHeight="false" outlineLevel="0" collapsed="false">
      <c r="A251" s="2"/>
      <c r="B251" s="4"/>
      <c r="C251" s="647" t="n">
        <v>31</v>
      </c>
      <c r="D251" s="683"/>
      <c r="E251" s="620"/>
      <c r="F251" s="648" t="n">
        <f aca="false">F$26/100*F232+(1-F$26/100)*F165</f>
        <v>0</v>
      </c>
      <c r="G251" s="648" t="n">
        <f aca="false">G$26/100*G232+(1-G$26/100)*G165</f>
        <v>0</v>
      </c>
      <c r="H251" s="648" t="n">
        <f aca="false">H$26/100*H232+(1-H$26/100)*H165</f>
        <v>0</v>
      </c>
      <c r="I251" s="648" t="n">
        <f aca="false">I$26/100*I232+(1-I$26/100)*I165</f>
        <v>0</v>
      </c>
      <c r="J251" s="639"/>
      <c r="K251" s="649" t="n">
        <f aca="false">SUM(F251:I251)</f>
        <v>0</v>
      </c>
      <c r="L251" s="639"/>
      <c r="M251" s="639"/>
      <c r="N251" s="684" t="n">
        <f aca="false">N$26/100*N232+(1-N$26/100)*N165</f>
        <v>0</v>
      </c>
      <c r="O251" s="684" t="n">
        <f aca="false">O$26/100*O232+(1-O$26/100)*O165</f>
        <v>0</v>
      </c>
      <c r="P251" s="684" t="n">
        <f aca="false">P$26/100*P232+(1-P$26/100)*P165</f>
        <v>0</v>
      </c>
      <c r="Q251" s="684" t="n">
        <f aca="false">Q$26/100*Q232+(1-Q$26/100)*Q165</f>
        <v>0</v>
      </c>
      <c r="R251" s="639"/>
      <c r="S251" s="685" t="n">
        <f aca="false">SUM(N251:Q251)</f>
        <v>0</v>
      </c>
      <c r="T251" s="639"/>
      <c r="U251" s="684" t="n">
        <f aca="false">U$26/100*U232+(1-U$26/100)*U165</f>
        <v>0</v>
      </c>
      <c r="V251" s="684" t="n">
        <f aca="false">V$26/100*V232+(1-V$26/100)*V165</f>
        <v>0</v>
      </c>
      <c r="W251" s="684" t="n">
        <f aca="false">W$26/100*W232+(1-W$26/100)*W165</f>
        <v>0</v>
      </c>
      <c r="X251" s="684" t="n">
        <f aca="false">X$26/100*X232+(1-X$26/100)*X165</f>
        <v>0</v>
      </c>
      <c r="Y251" s="684" t="n">
        <f aca="false">Y$26/100*Y232+(1-Y$26/100)*Y165</f>
        <v>0</v>
      </c>
      <c r="Z251" s="684" t="n">
        <f aca="false">Z$26/100*Z232+(1-Z$26/100)*Z165</f>
        <v>0</v>
      </c>
      <c r="AA251" s="684" t="n">
        <f aca="false">AA$26/100*AA232+(1-AA$26/100)*AA165</f>
        <v>0</v>
      </c>
      <c r="AB251" s="684" t="n">
        <f aca="false">AB$26/100*AB232+(1-AB$26/100)*AB165</f>
        <v>0</v>
      </c>
      <c r="AC251" s="684" t="n">
        <f aca="false">AC$26/100*AC232+(1-AC$26/100)*AC165</f>
        <v>0</v>
      </c>
      <c r="AD251" s="684" t="n">
        <f aca="false">AD$26/100*AD232+(1-AD$26/100)*AD165</f>
        <v>0</v>
      </c>
      <c r="AE251" s="684" t="n">
        <f aca="false">AE$26/100*AE232+(1-AE$26/100)*AE165</f>
        <v>0</v>
      </c>
      <c r="AF251" s="684" t="n">
        <f aca="false">AF$26/100*AF232+(1-AF$26/100)*AF165</f>
        <v>0</v>
      </c>
      <c r="AG251" s="684" t="n">
        <f aca="false">AG$26/100*AG232+(1-AG$26/100)*AG165</f>
        <v>0</v>
      </c>
      <c r="AH251" s="684" t="n">
        <f aca="false">AH$26/100*AH232+(1-AH$26/100)*AH165</f>
        <v>0</v>
      </c>
      <c r="AI251" s="684" t="n">
        <f aca="false">AI$26/100*AI232+(1-AI$26/100)*AI165</f>
        <v>0</v>
      </c>
      <c r="AJ251" s="684" t="n">
        <f aca="false">AJ$26/100*AJ232+(1-AJ$26/100)*AJ165</f>
        <v>0</v>
      </c>
      <c r="AK251" s="684" t="n">
        <f aca="false">AK$26/100*AK232+(1-AK$26/100)*AK165</f>
        <v>0</v>
      </c>
      <c r="AL251" s="684" t="e">
        <f aca="false">AL$26/100*AL232+(1-AL$26/100)*AL165</f>
        <v>#N/A</v>
      </c>
      <c r="AM251" s="684" t="e">
        <f aca="false">AM$26/100*AM232+(1-AM$26/100)*AM165</f>
        <v>#N/A</v>
      </c>
      <c r="AN251" s="684" t="e">
        <f aca="false">AN$26/100*AN232+(1-AN$26/100)*AN165</f>
        <v>#N/A</v>
      </c>
    </row>
    <row r="252" customFormat="false" ht="17.25" hidden="false" customHeight="false" outlineLevel="0" collapsed="false">
      <c r="A252" s="2"/>
      <c r="B252" s="4"/>
      <c r="C252" s="647" t="n">
        <v>32</v>
      </c>
      <c r="D252" s="683"/>
      <c r="E252" s="620"/>
      <c r="F252" s="648" t="n">
        <f aca="false">F$26/100*F233+(1-F$26/100)*F166</f>
        <v>0</v>
      </c>
      <c r="G252" s="648" t="n">
        <f aca="false">G$26/100*G233+(1-G$26/100)*G166</f>
        <v>0</v>
      </c>
      <c r="H252" s="648" t="n">
        <f aca="false">H$26/100*H233+(1-H$26/100)*H166</f>
        <v>0</v>
      </c>
      <c r="I252" s="648" t="n">
        <f aca="false">I$26/100*I233+(1-I$26/100)*I166</f>
        <v>0</v>
      </c>
      <c r="J252" s="639"/>
      <c r="K252" s="649" t="n">
        <f aca="false">SUM(F252:I252)</f>
        <v>0</v>
      </c>
      <c r="L252" s="639"/>
      <c r="M252" s="639"/>
      <c r="N252" s="684" t="n">
        <f aca="false">N$26/100*N233+(1-N$26/100)*N166</f>
        <v>0</v>
      </c>
      <c r="O252" s="684" t="n">
        <f aca="false">O$26/100*O233+(1-O$26/100)*O166</f>
        <v>0</v>
      </c>
      <c r="P252" s="684" t="n">
        <f aca="false">P$26/100*P233+(1-P$26/100)*P166</f>
        <v>0</v>
      </c>
      <c r="Q252" s="684" t="n">
        <f aca="false">Q$26/100*Q233+(1-Q$26/100)*Q166</f>
        <v>0</v>
      </c>
      <c r="R252" s="639"/>
      <c r="S252" s="685" t="n">
        <f aca="false">SUM(N252:Q252)</f>
        <v>0</v>
      </c>
      <c r="T252" s="639"/>
      <c r="U252" s="684" t="n">
        <f aca="false">U$26/100*U233+(1-U$26/100)*U166</f>
        <v>0</v>
      </c>
      <c r="V252" s="684" t="n">
        <f aca="false">V$26/100*V233+(1-V$26/100)*V166</f>
        <v>0</v>
      </c>
      <c r="W252" s="684" t="n">
        <f aca="false">W$26/100*W233+(1-W$26/100)*W166</f>
        <v>0</v>
      </c>
      <c r="X252" s="684" t="n">
        <f aca="false">X$26/100*X233+(1-X$26/100)*X166</f>
        <v>0</v>
      </c>
      <c r="Y252" s="684" t="n">
        <f aca="false">Y$26/100*Y233+(1-Y$26/100)*Y166</f>
        <v>0</v>
      </c>
      <c r="Z252" s="684" t="n">
        <f aca="false">Z$26/100*Z233+(1-Z$26/100)*Z166</f>
        <v>0</v>
      </c>
      <c r="AA252" s="684" t="n">
        <f aca="false">AA$26/100*AA233+(1-AA$26/100)*AA166</f>
        <v>0</v>
      </c>
      <c r="AB252" s="684" t="n">
        <f aca="false">AB$26/100*AB233+(1-AB$26/100)*AB166</f>
        <v>0</v>
      </c>
      <c r="AC252" s="684" t="n">
        <f aca="false">AC$26/100*AC233+(1-AC$26/100)*AC166</f>
        <v>0</v>
      </c>
      <c r="AD252" s="684" t="n">
        <f aca="false">AD$26/100*AD233+(1-AD$26/100)*AD166</f>
        <v>0</v>
      </c>
      <c r="AE252" s="684" t="n">
        <f aca="false">AE$26/100*AE233+(1-AE$26/100)*AE166</f>
        <v>0</v>
      </c>
      <c r="AF252" s="684" t="n">
        <f aca="false">AF$26/100*AF233+(1-AF$26/100)*AF166</f>
        <v>0</v>
      </c>
      <c r="AG252" s="684" t="n">
        <f aca="false">AG$26/100*AG233+(1-AG$26/100)*AG166</f>
        <v>0</v>
      </c>
      <c r="AH252" s="684" t="n">
        <f aca="false">AH$26/100*AH233+(1-AH$26/100)*AH166</f>
        <v>0</v>
      </c>
      <c r="AI252" s="684" t="n">
        <f aca="false">AI$26/100*AI233+(1-AI$26/100)*AI166</f>
        <v>0</v>
      </c>
      <c r="AJ252" s="684" t="n">
        <f aca="false">AJ$26/100*AJ233+(1-AJ$26/100)*AJ166</f>
        <v>0</v>
      </c>
      <c r="AK252" s="684" t="n">
        <f aca="false">AK$26/100*AK233+(1-AK$26/100)*AK166</f>
        <v>0</v>
      </c>
      <c r="AL252" s="684" t="e">
        <f aca="false">AL$26/100*AL233+(1-AL$26/100)*AL166</f>
        <v>#N/A</v>
      </c>
      <c r="AM252" s="684" t="e">
        <f aca="false">AM$26/100*AM233+(1-AM$26/100)*AM166</f>
        <v>#N/A</v>
      </c>
      <c r="AN252" s="684" t="e">
        <f aca="false">AN$26/100*AN233+(1-AN$26/100)*AN166</f>
        <v>#N/A</v>
      </c>
    </row>
    <row r="253" customFormat="false" ht="17.25" hidden="false" customHeight="false" outlineLevel="0" collapsed="false">
      <c r="A253" s="2"/>
      <c r="B253" s="4"/>
      <c r="C253" s="647" t="n">
        <v>33</v>
      </c>
      <c r="D253" s="683"/>
      <c r="E253" s="620"/>
      <c r="F253" s="648" t="n">
        <f aca="false">F$26/100*F234+(1-F$26/100)*F167</f>
        <v>0</v>
      </c>
      <c r="G253" s="648" t="n">
        <f aca="false">G$26/100*G234+(1-G$26/100)*G167</f>
        <v>0</v>
      </c>
      <c r="H253" s="648" t="n">
        <f aca="false">H$26/100*H234+(1-H$26/100)*H167</f>
        <v>0</v>
      </c>
      <c r="I253" s="648" t="n">
        <f aca="false">I$26/100*I234+(1-I$26/100)*I167</f>
        <v>0</v>
      </c>
      <c r="J253" s="639"/>
      <c r="K253" s="649" t="n">
        <f aca="false">SUM(F253:I253)</f>
        <v>0</v>
      </c>
      <c r="L253" s="639"/>
      <c r="M253" s="639"/>
      <c r="N253" s="684" t="n">
        <f aca="false">N$26/100*N234+(1-N$26/100)*N167</f>
        <v>0</v>
      </c>
      <c r="O253" s="684" t="n">
        <f aca="false">O$26/100*O234+(1-O$26/100)*O167</f>
        <v>0</v>
      </c>
      <c r="P253" s="684" t="n">
        <f aca="false">P$26/100*P234+(1-P$26/100)*P167</f>
        <v>0</v>
      </c>
      <c r="Q253" s="684" t="n">
        <f aca="false">Q$26/100*Q234+(1-Q$26/100)*Q167</f>
        <v>0</v>
      </c>
      <c r="R253" s="639"/>
      <c r="S253" s="685" t="n">
        <f aca="false">SUM(N253:Q253)</f>
        <v>0</v>
      </c>
      <c r="T253" s="639"/>
      <c r="U253" s="684" t="n">
        <f aca="false">U$26/100*U234+(1-U$26/100)*U167</f>
        <v>0</v>
      </c>
      <c r="V253" s="684" t="n">
        <f aca="false">V$26/100*V234+(1-V$26/100)*V167</f>
        <v>0</v>
      </c>
      <c r="W253" s="684" t="n">
        <f aca="false">W$26/100*W234+(1-W$26/100)*W167</f>
        <v>0</v>
      </c>
      <c r="X253" s="684" t="n">
        <f aca="false">X$26/100*X234+(1-X$26/100)*X167</f>
        <v>0</v>
      </c>
      <c r="Y253" s="684" t="n">
        <f aca="false">Y$26/100*Y234+(1-Y$26/100)*Y167</f>
        <v>0</v>
      </c>
      <c r="Z253" s="684" t="n">
        <f aca="false">Z$26/100*Z234+(1-Z$26/100)*Z167</f>
        <v>0</v>
      </c>
      <c r="AA253" s="684" t="n">
        <f aca="false">AA$26/100*AA234+(1-AA$26/100)*AA167</f>
        <v>0</v>
      </c>
      <c r="AB253" s="684" t="n">
        <f aca="false">AB$26/100*AB234+(1-AB$26/100)*AB167</f>
        <v>0</v>
      </c>
      <c r="AC253" s="684" t="n">
        <f aca="false">AC$26/100*AC234+(1-AC$26/100)*AC167</f>
        <v>0</v>
      </c>
      <c r="AD253" s="684" t="n">
        <f aca="false">AD$26/100*AD234+(1-AD$26/100)*AD167</f>
        <v>0</v>
      </c>
      <c r="AE253" s="684" t="n">
        <f aca="false">AE$26/100*AE234+(1-AE$26/100)*AE167</f>
        <v>0</v>
      </c>
      <c r="AF253" s="684" t="n">
        <f aca="false">AF$26/100*AF234+(1-AF$26/100)*AF167</f>
        <v>0</v>
      </c>
      <c r="AG253" s="684" t="n">
        <f aca="false">AG$26/100*AG234+(1-AG$26/100)*AG167</f>
        <v>0</v>
      </c>
      <c r="AH253" s="684" t="n">
        <f aca="false">AH$26/100*AH234+(1-AH$26/100)*AH167</f>
        <v>0</v>
      </c>
      <c r="AI253" s="684" t="n">
        <f aca="false">AI$26/100*AI234+(1-AI$26/100)*AI167</f>
        <v>0</v>
      </c>
      <c r="AJ253" s="684" t="n">
        <f aca="false">AJ$26/100*AJ234+(1-AJ$26/100)*AJ167</f>
        <v>0</v>
      </c>
      <c r="AK253" s="684" t="n">
        <f aca="false">AK$26/100*AK234+(1-AK$26/100)*AK167</f>
        <v>0</v>
      </c>
      <c r="AL253" s="684" t="e">
        <f aca="false">AL$26/100*AL234+(1-AL$26/100)*AL167</f>
        <v>#N/A</v>
      </c>
      <c r="AM253" s="684" t="e">
        <f aca="false">AM$26/100*AM234+(1-AM$26/100)*AM167</f>
        <v>#N/A</v>
      </c>
      <c r="AN253" s="684" t="e">
        <f aca="false">AN$26/100*AN234+(1-AN$26/100)*AN167</f>
        <v>#N/A</v>
      </c>
    </row>
    <row r="254" customFormat="false" ht="17.25" hidden="false" customHeight="false" outlineLevel="0" collapsed="false">
      <c r="A254" s="2"/>
      <c r="B254" s="4"/>
      <c r="C254" s="647" t="n">
        <v>34</v>
      </c>
      <c r="D254" s="683"/>
      <c r="E254" s="620"/>
      <c r="F254" s="648" t="n">
        <f aca="false">F$26/100*F235+(1-F$26/100)*F168</f>
        <v>0</v>
      </c>
      <c r="G254" s="648" t="n">
        <f aca="false">G$26/100*G235+(1-G$26/100)*G168</f>
        <v>0</v>
      </c>
      <c r="H254" s="648" t="n">
        <f aca="false">H$26/100*H235+(1-H$26/100)*H168</f>
        <v>0</v>
      </c>
      <c r="I254" s="648" t="n">
        <f aca="false">I$26/100*I235+(1-I$26/100)*I168</f>
        <v>0</v>
      </c>
      <c r="J254" s="639"/>
      <c r="K254" s="649" t="n">
        <f aca="false">SUM(F254:I254)</f>
        <v>0</v>
      </c>
      <c r="L254" s="639"/>
      <c r="M254" s="639"/>
      <c r="N254" s="684" t="n">
        <f aca="false">N$26/100*N235+(1-N$26/100)*N168</f>
        <v>0</v>
      </c>
      <c r="O254" s="684" t="n">
        <f aca="false">O$26/100*O235+(1-O$26/100)*O168</f>
        <v>0</v>
      </c>
      <c r="P254" s="684" t="n">
        <f aca="false">P$26/100*P235+(1-P$26/100)*P168</f>
        <v>0</v>
      </c>
      <c r="Q254" s="684" t="n">
        <f aca="false">Q$26/100*Q235+(1-Q$26/100)*Q168</f>
        <v>0</v>
      </c>
      <c r="R254" s="639"/>
      <c r="S254" s="685" t="n">
        <f aca="false">SUM(N254:Q254)</f>
        <v>0</v>
      </c>
      <c r="T254" s="639"/>
      <c r="U254" s="684" t="n">
        <f aca="false">U$26/100*U235+(1-U$26/100)*U168</f>
        <v>0</v>
      </c>
      <c r="V254" s="684" t="n">
        <f aca="false">V$26/100*V235+(1-V$26/100)*V168</f>
        <v>0</v>
      </c>
      <c r="W254" s="684" t="n">
        <f aca="false">W$26/100*W235+(1-W$26/100)*W168</f>
        <v>0</v>
      </c>
      <c r="X254" s="684" t="n">
        <f aca="false">X$26/100*X235+(1-X$26/100)*X168</f>
        <v>0</v>
      </c>
      <c r="Y254" s="684" t="n">
        <f aca="false">Y$26/100*Y235+(1-Y$26/100)*Y168</f>
        <v>0</v>
      </c>
      <c r="Z254" s="684" t="n">
        <f aca="false">Z$26/100*Z235+(1-Z$26/100)*Z168</f>
        <v>0</v>
      </c>
      <c r="AA254" s="684" t="n">
        <f aca="false">AA$26/100*AA235+(1-AA$26/100)*AA168</f>
        <v>0</v>
      </c>
      <c r="AB254" s="684" t="n">
        <f aca="false">AB$26/100*AB235+(1-AB$26/100)*AB168</f>
        <v>0</v>
      </c>
      <c r="AC254" s="684" t="n">
        <f aca="false">AC$26/100*AC235+(1-AC$26/100)*AC168</f>
        <v>0</v>
      </c>
      <c r="AD254" s="684" t="n">
        <f aca="false">AD$26/100*AD235+(1-AD$26/100)*AD168</f>
        <v>0</v>
      </c>
      <c r="AE254" s="684" t="n">
        <f aca="false">AE$26/100*AE235+(1-AE$26/100)*AE168</f>
        <v>0</v>
      </c>
      <c r="AF254" s="684" t="n">
        <f aca="false">AF$26/100*AF235+(1-AF$26/100)*AF168</f>
        <v>0</v>
      </c>
      <c r="AG254" s="684" t="n">
        <f aca="false">AG$26/100*AG235+(1-AG$26/100)*AG168</f>
        <v>0</v>
      </c>
      <c r="AH254" s="684" t="n">
        <f aca="false">AH$26/100*AH235+(1-AH$26/100)*AH168</f>
        <v>0</v>
      </c>
      <c r="AI254" s="684" t="n">
        <f aca="false">AI$26/100*AI235+(1-AI$26/100)*AI168</f>
        <v>0</v>
      </c>
      <c r="AJ254" s="684" t="n">
        <f aca="false">AJ$26/100*AJ235+(1-AJ$26/100)*AJ168</f>
        <v>0</v>
      </c>
      <c r="AK254" s="684" t="n">
        <f aca="false">AK$26/100*AK235+(1-AK$26/100)*AK168</f>
        <v>0</v>
      </c>
      <c r="AL254" s="684" t="e">
        <f aca="false">AL$26/100*AL235+(1-AL$26/100)*AL168</f>
        <v>#N/A</v>
      </c>
      <c r="AM254" s="684" t="e">
        <f aca="false">AM$26/100*AM235+(1-AM$26/100)*AM168</f>
        <v>#N/A</v>
      </c>
      <c r="AN254" s="684" t="e">
        <f aca="false">AN$26/100*AN235+(1-AN$26/100)*AN168</f>
        <v>#N/A</v>
      </c>
    </row>
    <row r="255" customFormat="false" ht="17.25" hidden="false" customHeight="false" outlineLevel="0" collapsed="false">
      <c r="A255" s="2"/>
      <c r="B255" s="4"/>
      <c r="C255" s="647" t="n">
        <v>35</v>
      </c>
      <c r="D255" s="683"/>
      <c r="E255" s="620"/>
      <c r="F255" s="648" t="n">
        <f aca="false">F$26/100*F236+(1-F$26/100)*F169</f>
        <v>0</v>
      </c>
      <c r="G255" s="648" t="n">
        <f aca="false">G$26/100*G236+(1-G$26/100)*G169</f>
        <v>0</v>
      </c>
      <c r="H255" s="648" t="n">
        <f aca="false">H$26/100*H236+(1-H$26/100)*H169</f>
        <v>0</v>
      </c>
      <c r="I255" s="648" t="n">
        <f aca="false">I$26/100*I236+(1-I$26/100)*I169</f>
        <v>0</v>
      </c>
      <c r="J255" s="639"/>
      <c r="K255" s="649" t="n">
        <f aca="false">SUM(F255:I255)</f>
        <v>0</v>
      </c>
      <c r="L255" s="639"/>
      <c r="M255" s="639"/>
      <c r="N255" s="684" t="n">
        <f aca="false">N$26/100*N236+(1-N$26/100)*N169</f>
        <v>0</v>
      </c>
      <c r="O255" s="684" t="n">
        <f aca="false">O$26/100*O236+(1-O$26/100)*O169</f>
        <v>0</v>
      </c>
      <c r="P255" s="684" t="n">
        <f aca="false">P$26/100*P236+(1-P$26/100)*P169</f>
        <v>0</v>
      </c>
      <c r="Q255" s="684" t="n">
        <f aca="false">Q$26/100*Q236+(1-Q$26/100)*Q169</f>
        <v>0</v>
      </c>
      <c r="R255" s="639"/>
      <c r="S255" s="685" t="n">
        <f aca="false">SUM(N255:Q255)</f>
        <v>0</v>
      </c>
      <c r="T255" s="639"/>
      <c r="U255" s="684" t="n">
        <f aca="false">U$26/100*U236+(1-U$26/100)*U169</f>
        <v>0</v>
      </c>
      <c r="V255" s="684" t="n">
        <f aca="false">V$26/100*V236+(1-V$26/100)*V169</f>
        <v>0</v>
      </c>
      <c r="W255" s="684" t="n">
        <f aca="false">W$26/100*W236+(1-W$26/100)*W169</f>
        <v>0</v>
      </c>
      <c r="X255" s="684" t="n">
        <f aca="false">X$26/100*X236+(1-X$26/100)*X169</f>
        <v>0</v>
      </c>
      <c r="Y255" s="684" t="n">
        <f aca="false">Y$26/100*Y236+(1-Y$26/100)*Y169</f>
        <v>0</v>
      </c>
      <c r="Z255" s="684" t="n">
        <f aca="false">Z$26/100*Z236+(1-Z$26/100)*Z169</f>
        <v>0</v>
      </c>
      <c r="AA255" s="684" t="n">
        <f aca="false">AA$26/100*AA236+(1-AA$26/100)*AA169</f>
        <v>0</v>
      </c>
      <c r="AB255" s="684" t="n">
        <f aca="false">AB$26/100*AB236+(1-AB$26/100)*AB169</f>
        <v>0</v>
      </c>
      <c r="AC255" s="684" t="n">
        <f aca="false">AC$26/100*AC236+(1-AC$26/100)*AC169</f>
        <v>0</v>
      </c>
      <c r="AD255" s="684" t="n">
        <f aca="false">AD$26/100*AD236+(1-AD$26/100)*AD169</f>
        <v>0</v>
      </c>
      <c r="AE255" s="684" t="n">
        <f aca="false">AE$26/100*AE236+(1-AE$26/100)*AE169</f>
        <v>0</v>
      </c>
      <c r="AF255" s="684" t="n">
        <f aca="false">AF$26/100*AF236+(1-AF$26/100)*AF169</f>
        <v>0</v>
      </c>
      <c r="AG255" s="684" t="n">
        <f aca="false">AG$26/100*AG236+(1-AG$26/100)*AG169</f>
        <v>0</v>
      </c>
      <c r="AH255" s="684" t="n">
        <f aca="false">AH$26/100*AH236+(1-AH$26/100)*AH169</f>
        <v>0</v>
      </c>
      <c r="AI255" s="684" t="n">
        <f aca="false">AI$26/100*AI236+(1-AI$26/100)*AI169</f>
        <v>0</v>
      </c>
      <c r="AJ255" s="684" t="n">
        <f aca="false">AJ$26/100*AJ236+(1-AJ$26/100)*AJ169</f>
        <v>0</v>
      </c>
      <c r="AK255" s="684" t="n">
        <f aca="false">AK$26/100*AK236+(1-AK$26/100)*AK169</f>
        <v>0</v>
      </c>
      <c r="AL255" s="684" t="e">
        <f aca="false">AL$26/100*AL236+(1-AL$26/100)*AL169</f>
        <v>#N/A</v>
      </c>
      <c r="AM255" s="684" t="e">
        <f aca="false">AM$26/100*AM236+(1-AM$26/100)*AM169</f>
        <v>#N/A</v>
      </c>
      <c r="AN255" s="684" t="e">
        <f aca="false">AN$26/100*AN236+(1-AN$26/100)*AN169</f>
        <v>#N/A</v>
      </c>
    </row>
    <row r="256" customFormat="false" ht="17.25" hidden="false" customHeight="false" outlineLevel="0" collapsed="false">
      <c r="A256" s="2"/>
      <c r="B256" s="4"/>
      <c r="C256" s="647" t="n">
        <v>36</v>
      </c>
      <c r="D256" s="683"/>
      <c r="E256" s="620"/>
      <c r="F256" s="648" t="n">
        <f aca="false">F$26/100*F237+(1-F$26/100)*F170</f>
        <v>0</v>
      </c>
      <c r="G256" s="648" t="n">
        <f aca="false">G$26/100*G237+(1-G$26/100)*G170</f>
        <v>0</v>
      </c>
      <c r="H256" s="648" t="n">
        <f aca="false">H$26/100*H237+(1-H$26/100)*H170</f>
        <v>0</v>
      </c>
      <c r="I256" s="648" t="n">
        <f aca="false">I$26/100*I237+(1-I$26/100)*I170</f>
        <v>0</v>
      </c>
      <c r="J256" s="639"/>
      <c r="K256" s="649" t="n">
        <f aca="false">SUM(F256:I256)</f>
        <v>0</v>
      </c>
      <c r="L256" s="639"/>
      <c r="M256" s="639"/>
      <c r="N256" s="684" t="n">
        <f aca="false">N$26/100*N237+(1-N$26/100)*N170</f>
        <v>0</v>
      </c>
      <c r="O256" s="684" t="n">
        <f aca="false">O$26/100*O237+(1-O$26/100)*O170</f>
        <v>0</v>
      </c>
      <c r="P256" s="684" t="n">
        <f aca="false">P$26/100*P237+(1-P$26/100)*P170</f>
        <v>0</v>
      </c>
      <c r="Q256" s="684" t="n">
        <f aca="false">Q$26/100*Q237+(1-Q$26/100)*Q170</f>
        <v>0</v>
      </c>
      <c r="R256" s="639"/>
      <c r="S256" s="685" t="n">
        <f aca="false">SUM(N256:Q256)</f>
        <v>0</v>
      </c>
      <c r="T256" s="639"/>
      <c r="U256" s="684" t="n">
        <f aca="false">U$26/100*U237+(1-U$26/100)*U170</f>
        <v>0</v>
      </c>
      <c r="V256" s="684" t="n">
        <f aca="false">V$26/100*V237+(1-V$26/100)*V170</f>
        <v>0</v>
      </c>
      <c r="W256" s="684" t="n">
        <f aca="false">W$26/100*W237+(1-W$26/100)*W170</f>
        <v>0</v>
      </c>
      <c r="X256" s="684" t="n">
        <f aca="false">X$26/100*X237+(1-X$26/100)*X170</f>
        <v>0</v>
      </c>
      <c r="Y256" s="684" t="n">
        <f aca="false">Y$26/100*Y237+(1-Y$26/100)*Y170</f>
        <v>0</v>
      </c>
      <c r="Z256" s="684" t="n">
        <f aca="false">Z$26/100*Z237+(1-Z$26/100)*Z170</f>
        <v>0</v>
      </c>
      <c r="AA256" s="684" t="n">
        <f aca="false">AA$26/100*AA237+(1-AA$26/100)*AA170</f>
        <v>0</v>
      </c>
      <c r="AB256" s="684" t="n">
        <f aca="false">AB$26/100*AB237+(1-AB$26/100)*AB170</f>
        <v>0</v>
      </c>
      <c r="AC256" s="684" t="n">
        <f aca="false">AC$26/100*AC237+(1-AC$26/100)*AC170</f>
        <v>0</v>
      </c>
      <c r="AD256" s="684" t="n">
        <f aca="false">AD$26/100*AD237+(1-AD$26/100)*AD170</f>
        <v>0</v>
      </c>
      <c r="AE256" s="684" t="n">
        <f aca="false">AE$26/100*AE237+(1-AE$26/100)*AE170</f>
        <v>0</v>
      </c>
      <c r="AF256" s="684" t="n">
        <f aca="false">AF$26/100*AF237+(1-AF$26/100)*AF170</f>
        <v>0</v>
      </c>
      <c r="AG256" s="684" t="n">
        <f aca="false">AG$26/100*AG237+(1-AG$26/100)*AG170</f>
        <v>0</v>
      </c>
      <c r="AH256" s="684" t="n">
        <f aca="false">AH$26/100*AH237+(1-AH$26/100)*AH170</f>
        <v>0</v>
      </c>
      <c r="AI256" s="684" t="n">
        <f aca="false">AI$26/100*AI237+(1-AI$26/100)*AI170</f>
        <v>0</v>
      </c>
      <c r="AJ256" s="684" t="n">
        <f aca="false">AJ$26/100*AJ237+(1-AJ$26/100)*AJ170</f>
        <v>0</v>
      </c>
      <c r="AK256" s="684" t="n">
        <f aca="false">AK$26/100*AK237+(1-AK$26/100)*AK170</f>
        <v>0</v>
      </c>
      <c r="AL256" s="684" t="e">
        <f aca="false">AL$26/100*AL237+(1-AL$26/100)*AL170</f>
        <v>#N/A</v>
      </c>
      <c r="AM256" s="684" t="e">
        <f aca="false">AM$26/100*AM237+(1-AM$26/100)*AM170</f>
        <v>#N/A</v>
      </c>
      <c r="AN256" s="684" t="e">
        <f aca="false">AN$26/100*AN237+(1-AN$26/100)*AN170</f>
        <v>#N/A</v>
      </c>
    </row>
    <row r="257" customFormat="false" ht="17.25" hidden="false" customHeight="false" outlineLevel="0" collapsed="false">
      <c r="A257" s="2"/>
      <c r="B257" s="4"/>
      <c r="C257" s="647" t="n">
        <v>37</v>
      </c>
      <c r="D257" s="683"/>
      <c r="E257" s="620"/>
      <c r="F257" s="648" t="n">
        <f aca="false">F$26/100*F238+(1-F$26/100)*F171</f>
        <v>0</v>
      </c>
      <c r="G257" s="648" t="n">
        <f aca="false">G$26/100*G238+(1-G$26/100)*G171</f>
        <v>0</v>
      </c>
      <c r="H257" s="648" t="n">
        <f aca="false">H$26/100*H238+(1-H$26/100)*H171</f>
        <v>0</v>
      </c>
      <c r="I257" s="648" t="n">
        <f aca="false">I$26/100*I238+(1-I$26/100)*I171</f>
        <v>0</v>
      </c>
      <c r="J257" s="639"/>
      <c r="K257" s="649" t="n">
        <f aca="false">SUM(F257:I257)</f>
        <v>0</v>
      </c>
      <c r="L257" s="639"/>
      <c r="M257" s="639"/>
      <c r="N257" s="684" t="n">
        <f aca="false">N$26/100*N238+(1-N$26/100)*N171</f>
        <v>0</v>
      </c>
      <c r="O257" s="684" t="n">
        <f aca="false">O$26/100*O238+(1-O$26/100)*O171</f>
        <v>0</v>
      </c>
      <c r="P257" s="684" t="n">
        <f aca="false">P$26/100*P238+(1-P$26/100)*P171</f>
        <v>0</v>
      </c>
      <c r="Q257" s="684" t="n">
        <f aca="false">Q$26/100*Q238+(1-Q$26/100)*Q171</f>
        <v>0</v>
      </c>
      <c r="R257" s="639"/>
      <c r="S257" s="685" t="n">
        <f aca="false">SUM(N257:Q257)</f>
        <v>0</v>
      </c>
      <c r="T257" s="639"/>
      <c r="U257" s="684" t="n">
        <f aca="false">U$26/100*U238+(1-U$26/100)*U171</f>
        <v>0</v>
      </c>
      <c r="V257" s="684" t="n">
        <f aca="false">V$26/100*V238+(1-V$26/100)*V171</f>
        <v>0</v>
      </c>
      <c r="W257" s="684" t="n">
        <f aca="false">W$26/100*W238+(1-W$26/100)*W171</f>
        <v>0</v>
      </c>
      <c r="X257" s="684" t="n">
        <f aca="false">X$26/100*X238+(1-X$26/100)*X171</f>
        <v>0</v>
      </c>
      <c r="Y257" s="684" t="n">
        <f aca="false">Y$26/100*Y238+(1-Y$26/100)*Y171</f>
        <v>0</v>
      </c>
      <c r="Z257" s="684" t="n">
        <f aca="false">Z$26/100*Z238+(1-Z$26/100)*Z171</f>
        <v>0</v>
      </c>
      <c r="AA257" s="684" t="n">
        <f aca="false">AA$26/100*AA238+(1-AA$26/100)*AA171</f>
        <v>0</v>
      </c>
      <c r="AB257" s="684" t="n">
        <f aca="false">AB$26/100*AB238+(1-AB$26/100)*AB171</f>
        <v>0</v>
      </c>
      <c r="AC257" s="684" t="n">
        <f aca="false">AC$26/100*AC238+(1-AC$26/100)*AC171</f>
        <v>0</v>
      </c>
      <c r="AD257" s="684" t="n">
        <f aca="false">AD$26/100*AD238+(1-AD$26/100)*AD171</f>
        <v>0</v>
      </c>
      <c r="AE257" s="684" t="n">
        <f aca="false">AE$26/100*AE238+(1-AE$26/100)*AE171</f>
        <v>0</v>
      </c>
      <c r="AF257" s="684" t="n">
        <f aca="false">AF$26/100*AF238+(1-AF$26/100)*AF171</f>
        <v>0</v>
      </c>
      <c r="AG257" s="684" t="n">
        <f aca="false">AG$26/100*AG238+(1-AG$26/100)*AG171</f>
        <v>0</v>
      </c>
      <c r="AH257" s="684" t="n">
        <f aca="false">AH$26/100*AH238+(1-AH$26/100)*AH171</f>
        <v>0</v>
      </c>
      <c r="AI257" s="684" t="n">
        <f aca="false">AI$26/100*AI238+(1-AI$26/100)*AI171</f>
        <v>0</v>
      </c>
      <c r="AJ257" s="684" t="n">
        <f aca="false">AJ$26/100*AJ238+(1-AJ$26/100)*AJ171</f>
        <v>0</v>
      </c>
      <c r="AK257" s="684" t="n">
        <f aca="false">AK$26/100*AK238+(1-AK$26/100)*AK171</f>
        <v>0</v>
      </c>
      <c r="AL257" s="684" t="e">
        <f aca="false">AL$26/100*AL238+(1-AL$26/100)*AL171</f>
        <v>#N/A</v>
      </c>
      <c r="AM257" s="684" t="e">
        <f aca="false">AM$26/100*AM238+(1-AM$26/100)*AM171</f>
        <v>#N/A</v>
      </c>
      <c r="AN257" s="684" t="e">
        <f aca="false">AN$26/100*AN238+(1-AN$26/100)*AN171</f>
        <v>#N/A</v>
      </c>
    </row>
    <row r="258" customFormat="false" ht="17.25" hidden="false" customHeight="false" outlineLevel="0" collapsed="false">
      <c r="A258" s="2"/>
      <c r="B258" s="4"/>
      <c r="C258" s="647" t="n">
        <v>38</v>
      </c>
      <c r="D258" s="683"/>
      <c r="E258" s="620"/>
      <c r="F258" s="648" t="n">
        <f aca="false">F$26/100*F239+(1-F$26/100)*F172</f>
        <v>0</v>
      </c>
      <c r="G258" s="648" t="n">
        <f aca="false">G$26/100*G239+(1-G$26/100)*G172</f>
        <v>0</v>
      </c>
      <c r="H258" s="648" t="n">
        <f aca="false">H$26/100*H239+(1-H$26/100)*H172</f>
        <v>0</v>
      </c>
      <c r="I258" s="648" t="n">
        <f aca="false">I$26/100*I239+(1-I$26/100)*I172</f>
        <v>0</v>
      </c>
      <c r="J258" s="639"/>
      <c r="K258" s="649" t="n">
        <f aca="false">SUM(F258:I258)</f>
        <v>0</v>
      </c>
      <c r="L258" s="639"/>
      <c r="M258" s="639"/>
      <c r="N258" s="684" t="n">
        <f aca="false">N$26/100*N239+(1-N$26/100)*N172</f>
        <v>0</v>
      </c>
      <c r="O258" s="684" t="n">
        <f aca="false">O$26/100*O239+(1-O$26/100)*O172</f>
        <v>0</v>
      </c>
      <c r="P258" s="684" t="n">
        <f aca="false">P$26/100*P239+(1-P$26/100)*P172</f>
        <v>0</v>
      </c>
      <c r="Q258" s="684" t="n">
        <f aca="false">Q$26/100*Q239+(1-Q$26/100)*Q172</f>
        <v>0</v>
      </c>
      <c r="R258" s="639"/>
      <c r="S258" s="685" t="n">
        <f aca="false">SUM(N258:Q258)</f>
        <v>0</v>
      </c>
      <c r="T258" s="639"/>
      <c r="U258" s="684" t="n">
        <f aca="false">U$26/100*U239+(1-U$26/100)*U172</f>
        <v>0</v>
      </c>
      <c r="V258" s="684" t="n">
        <f aca="false">V$26/100*V239+(1-V$26/100)*V172</f>
        <v>0</v>
      </c>
      <c r="W258" s="684" t="n">
        <f aca="false">W$26/100*W239+(1-W$26/100)*W172</f>
        <v>0</v>
      </c>
      <c r="X258" s="684" t="n">
        <f aca="false">X$26/100*X239+(1-X$26/100)*X172</f>
        <v>0</v>
      </c>
      <c r="Y258" s="684" t="n">
        <f aca="false">Y$26/100*Y239+(1-Y$26/100)*Y172</f>
        <v>0</v>
      </c>
      <c r="Z258" s="684" t="n">
        <f aca="false">Z$26/100*Z239+(1-Z$26/100)*Z172</f>
        <v>0</v>
      </c>
      <c r="AA258" s="684" t="n">
        <f aca="false">AA$26/100*AA239+(1-AA$26/100)*AA172</f>
        <v>0</v>
      </c>
      <c r="AB258" s="684" t="n">
        <f aca="false">AB$26/100*AB239+(1-AB$26/100)*AB172</f>
        <v>0</v>
      </c>
      <c r="AC258" s="684" t="n">
        <f aca="false">AC$26/100*AC239+(1-AC$26/100)*AC172</f>
        <v>0</v>
      </c>
      <c r="AD258" s="684" t="n">
        <f aca="false">AD$26/100*AD239+(1-AD$26/100)*AD172</f>
        <v>0</v>
      </c>
      <c r="AE258" s="684" t="n">
        <f aca="false">AE$26/100*AE239+(1-AE$26/100)*AE172</f>
        <v>0</v>
      </c>
      <c r="AF258" s="684" t="n">
        <f aca="false">AF$26/100*AF239+(1-AF$26/100)*AF172</f>
        <v>0</v>
      </c>
      <c r="AG258" s="684" t="n">
        <f aca="false">AG$26/100*AG239+(1-AG$26/100)*AG172</f>
        <v>0</v>
      </c>
      <c r="AH258" s="684" t="n">
        <f aca="false">AH$26/100*AH239+(1-AH$26/100)*AH172</f>
        <v>0</v>
      </c>
      <c r="AI258" s="684" t="n">
        <f aca="false">AI$26/100*AI239+(1-AI$26/100)*AI172</f>
        <v>0</v>
      </c>
      <c r="AJ258" s="684" t="n">
        <f aca="false">AJ$26/100*AJ239+(1-AJ$26/100)*AJ172</f>
        <v>0</v>
      </c>
      <c r="AK258" s="684" t="n">
        <f aca="false">AK$26/100*AK239+(1-AK$26/100)*AK172</f>
        <v>0</v>
      </c>
      <c r="AL258" s="684" t="e">
        <f aca="false">AL$26/100*AL239+(1-AL$26/100)*AL172</f>
        <v>#N/A</v>
      </c>
      <c r="AM258" s="684" t="e">
        <f aca="false">AM$26/100*AM239+(1-AM$26/100)*AM172</f>
        <v>#N/A</v>
      </c>
      <c r="AN258" s="684" t="e">
        <f aca="false">AN$26/100*AN239+(1-AN$26/100)*AN172</f>
        <v>#N/A</v>
      </c>
    </row>
    <row r="259" customFormat="false" ht="17.25" hidden="false" customHeight="false" outlineLevel="0" collapsed="false">
      <c r="A259" s="2"/>
      <c r="B259" s="4"/>
      <c r="C259" s="647" t="n">
        <v>39</v>
      </c>
      <c r="D259" s="683"/>
      <c r="E259" s="620"/>
      <c r="F259" s="648" t="n">
        <f aca="false">F$26/100*F240+(1-F$26/100)*F173</f>
        <v>0</v>
      </c>
      <c r="G259" s="648" t="n">
        <f aca="false">G$26/100*G240+(1-G$26/100)*G173</f>
        <v>0</v>
      </c>
      <c r="H259" s="648" t="n">
        <f aca="false">H$26/100*H240+(1-H$26/100)*H173</f>
        <v>0</v>
      </c>
      <c r="I259" s="648" t="n">
        <f aca="false">I$26/100*I240+(1-I$26/100)*I173</f>
        <v>0</v>
      </c>
      <c r="J259" s="639"/>
      <c r="K259" s="649" t="n">
        <f aca="false">SUM(F259:I259)</f>
        <v>0</v>
      </c>
      <c r="L259" s="639"/>
      <c r="M259" s="639"/>
      <c r="N259" s="684" t="n">
        <f aca="false">N$26/100*N240+(1-N$26/100)*N173</f>
        <v>0</v>
      </c>
      <c r="O259" s="684" t="n">
        <f aca="false">O$26/100*O240+(1-O$26/100)*O173</f>
        <v>0</v>
      </c>
      <c r="P259" s="684" t="n">
        <f aca="false">P$26/100*P240+(1-P$26/100)*P173</f>
        <v>0</v>
      </c>
      <c r="Q259" s="684" t="n">
        <f aca="false">Q$26/100*Q240+(1-Q$26/100)*Q173</f>
        <v>0</v>
      </c>
      <c r="R259" s="639"/>
      <c r="S259" s="685" t="n">
        <f aca="false">SUM(N259:Q259)</f>
        <v>0</v>
      </c>
      <c r="T259" s="639"/>
      <c r="U259" s="684" t="n">
        <f aca="false">U$26/100*U240+(1-U$26/100)*U173</f>
        <v>0</v>
      </c>
      <c r="V259" s="684" t="n">
        <f aca="false">V$26/100*V240+(1-V$26/100)*V173</f>
        <v>0</v>
      </c>
      <c r="W259" s="684" t="n">
        <f aca="false">W$26/100*W240+(1-W$26/100)*W173</f>
        <v>0</v>
      </c>
      <c r="X259" s="684" t="n">
        <f aca="false">X$26/100*X240+(1-X$26/100)*X173</f>
        <v>0</v>
      </c>
      <c r="Y259" s="684" t="n">
        <f aca="false">Y$26/100*Y240+(1-Y$26/100)*Y173</f>
        <v>0</v>
      </c>
      <c r="Z259" s="684" t="n">
        <f aca="false">Z$26/100*Z240+(1-Z$26/100)*Z173</f>
        <v>0</v>
      </c>
      <c r="AA259" s="684" t="n">
        <f aca="false">AA$26/100*AA240+(1-AA$26/100)*AA173</f>
        <v>0</v>
      </c>
      <c r="AB259" s="684" t="n">
        <f aca="false">AB$26/100*AB240+(1-AB$26/100)*AB173</f>
        <v>0</v>
      </c>
      <c r="AC259" s="684" t="n">
        <f aca="false">AC$26/100*AC240+(1-AC$26/100)*AC173</f>
        <v>0</v>
      </c>
      <c r="AD259" s="684" t="n">
        <f aca="false">AD$26/100*AD240+(1-AD$26/100)*AD173</f>
        <v>0</v>
      </c>
      <c r="AE259" s="684" t="n">
        <f aca="false">AE$26/100*AE240+(1-AE$26/100)*AE173</f>
        <v>0</v>
      </c>
      <c r="AF259" s="684" t="n">
        <f aca="false">AF$26/100*AF240+(1-AF$26/100)*AF173</f>
        <v>0</v>
      </c>
      <c r="AG259" s="684" t="n">
        <f aca="false">AG$26/100*AG240+(1-AG$26/100)*AG173</f>
        <v>0</v>
      </c>
      <c r="AH259" s="684" t="n">
        <f aca="false">AH$26/100*AH240+(1-AH$26/100)*AH173</f>
        <v>0</v>
      </c>
      <c r="AI259" s="684" t="n">
        <f aca="false">AI$26/100*AI240+(1-AI$26/100)*AI173</f>
        <v>0</v>
      </c>
      <c r="AJ259" s="684" t="n">
        <f aca="false">AJ$26/100*AJ240+(1-AJ$26/100)*AJ173</f>
        <v>0</v>
      </c>
      <c r="AK259" s="684" t="n">
        <f aca="false">AK$26/100*AK240+(1-AK$26/100)*AK173</f>
        <v>0</v>
      </c>
      <c r="AL259" s="684" t="e">
        <f aca="false">AL$26/100*AL240+(1-AL$26/100)*AL173</f>
        <v>#N/A</v>
      </c>
      <c r="AM259" s="684" t="e">
        <f aca="false">AM$26/100*AM240+(1-AM$26/100)*AM173</f>
        <v>#N/A</v>
      </c>
      <c r="AN259" s="684" t="e">
        <f aca="false">AN$26/100*AN240+(1-AN$26/100)*AN173</f>
        <v>#N/A</v>
      </c>
    </row>
    <row r="260" customFormat="false" ht="17.25" hidden="false" customHeight="false" outlineLevel="0" collapsed="false">
      <c r="A260" s="2"/>
      <c r="B260" s="4"/>
      <c r="C260" s="647" t="n">
        <v>40</v>
      </c>
      <c r="D260" s="683"/>
      <c r="E260" s="620"/>
      <c r="F260" s="648" t="n">
        <f aca="false">F$26/100*F241+(1-F$26/100)*F174</f>
        <v>0</v>
      </c>
      <c r="G260" s="648" t="n">
        <f aca="false">G$26/100*G241+(1-G$26/100)*G174</f>
        <v>0</v>
      </c>
      <c r="H260" s="648" t="n">
        <f aca="false">H$26/100*H241+(1-H$26/100)*H174</f>
        <v>0</v>
      </c>
      <c r="I260" s="648" t="n">
        <f aca="false">I$26/100*I241+(1-I$26/100)*I174</f>
        <v>0</v>
      </c>
      <c r="J260" s="639"/>
      <c r="K260" s="649" t="n">
        <f aca="false">SUM(F260:I260)</f>
        <v>0</v>
      </c>
      <c r="L260" s="639"/>
      <c r="M260" s="639"/>
      <c r="N260" s="684" t="n">
        <f aca="false">N$26/100*N241+(1-N$26/100)*N174</f>
        <v>0</v>
      </c>
      <c r="O260" s="684" t="n">
        <f aca="false">O$26/100*O241+(1-O$26/100)*O174</f>
        <v>0</v>
      </c>
      <c r="P260" s="684" t="n">
        <f aca="false">P$26/100*P241+(1-P$26/100)*P174</f>
        <v>0</v>
      </c>
      <c r="Q260" s="684" t="n">
        <f aca="false">Q$26/100*Q241+(1-Q$26/100)*Q174</f>
        <v>0</v>
      </c>
      <c r="R260" s="639"/>
      <c r="S260" s="685" t="n">
        <f aca="false">SUM(N260:Q260)</f>
        <v>0</v>
      </c>
      <c r="T260" s="639"/>
      <c r="U260" s="684" t="n">
        <f aca="false">U$26/100*U241+(1-U$26/100)*U174</f>
        <v>0</v>
      </c>
      <c r="V260" s="684" t="n">
        <f aca="false">V$26/100*V241+(1-V$26/100)*V174</f>
        <v>0</v>
      </c>
      <c r="W260" s="684" t="n">
        <f aca="false">W$26/100*W241+(1-W$26/100)*W174</f>
        <v>0</v>
      </c>
      <c r="X260" s="684" t="n">
        <f aca="false">X$26/100*X241+(1-X$26/100)*X174</f>
        <v>0</v>
      </c>
      <c r="Y260" s="684" t="n">
        <f aca="false">Y$26/100*Y241+(1-Y$26/100)*Y174</f>
        <v>0</v>
      </c>
      <c r="Z260" s="684" t="n">
        <f aca="false">Z$26/100*Z241+(1-Z$26/100)*Z174</f>
        <v>0</v>
      </c>
      <c r="AA260" s="684" t="n">
        <f aca="false">AA$26/100*AA241+(1-AA$26/100)*AA174</f>
        <v>0</v>
      </c>
      <c r="AB260" s="684" t="n">
        <f aca="false">AB$26/100*AB241+(1-AB$26/100)*AB174</f>
        <v>0</v>
      </c>
      <c r="AC260" s="684" t="n">
        <f aca="false">AC$26/100*AC241+(1-AC$26/100)*AC174</f>
        <v>0</v>
      </c>
      <c r="AD260" s="684" t="n">
        <f aca="false">AD$26/100*AD241+(1-AD$26/100)*AD174</f>
        <v>0</v>
      </c>
      <c r="AE260" s="684" t="n">
        <f aca="false">AE$26/100*AE241+(1-AE$26/100)*AE174</f>
        <v>0</v>
      </c>
      <c r="AF260" s="684" t="n">
        <f aca="false">AF$26/100*AF241+(1-AF$26/100)*AF174</f>
        <v>0</v>
      </c>
      <c r="AG260" s="684" t="n">
        <f aca="false">AG$26/100*AG241+(1-AG$26/100)*AG174</f>
        <v>0</v>
      </c>
      <c r="AH260" s="684" t="n">
        <f aca="false">AH$26/100*AH241+(1-AH$26/100)*AH174</f>
        <v>0</v>
      </c>
      <c r="AI260" s="684" t="n">
        <f aca="false">AI$26/100*AI241+(1-AI$26/100)*AI174</f>
        <v>0</v>
      </c>
      <c r="AJ260" s="684" t="n">
        <f aca="false">AJ$26/100*AJ241+(1-AJ$26/100)*AJ174</f>
        <v>0</v>
      </c>
      <c r="AK260" s="684" t="n">
        <f aca="false">AK$26/100*AK241+(1-AK$26/100)*AK174</f>
        <v>0</v>
      </c>
      <c r="AL260" s="684" t="e">
        <f aca="false">AL$26/100*AL241+(1-AL$26/100)*AL174</f>
        <v>#N/A</v>
      </c>
      <c r="AM260" s="684" t="e">
        <f aca="false">AM$26/100*AM241+(1-AM$26/100)*AM174</f>
        <v>#N/A</v>
      </c>
      <c r="AN260" s="684" t="e">
        <f aca="false">AN$26/100*AN241+(1-AN$26/100)*AN174</f>
        <v>#N/A</v>
      </c>
    </row>
    <row r="261" customFormat="false" ht="17.25" hidden="false" customHeight="false" outlineLevel="0" collapsed="false">
      <c r="A261" s="2"/>
      <c r="B261" s="4"/>
      <c r="C261" s="657" t="s">
        <v>235</v>
      </c>
      <c r="D261" s="683"/>
      <c r="E261" s="658"/>
      <c r="F261" s="657" t="n">
        <f aca="true">SUM(F221:OFFSET(F221,$C$55-1,0))/$C$55</f>
        <v>0</v>
      </c>
      <c r="G261" s="657" t="n">
        <f aca="true">SUM(G221:OFFSET(G221,$C$55-1,0))/$C$55</f>
        <v>0</v>
      </c>
      <c r="H261" s="657" t="n">
        <f aca="true">SUM(H221:OFFSET(H221,$C$55-1,0))/$C$55</f>
        <v>0</v>
      </c>
      <c r="I261" s="657" t="n">
        <f aca="true">SUM(I221:OFFSET(I221,$C$55-1,0))/$C$55</f>
        <v>0</v>
      </c>
      <c r="J261" s="657"/>
      <c r="K261" s="657" t="n">
        <f aca="false">SUM(F261:I261)</f>
        <v>0</v>
      </c>
      <c r="L261" s="658"/>
      <c r="M261" s="658"/>
      <c r="N261" s="657" t="n">
        <f aca="true">SUM(N221:OFFSET(N221,$C$55-1,0))/$C$55</f>
        <v>0</v>
      </c>
      <c r="O261" s="657" t="n">
        <f aca="true">SUM(O221:OFFSET(O221,$C$55-1,0))/$C$55</f>
        <v>0</v>
      </c>
      <c r="P261" s="657" t="n">
        <f aca="true">SUM(P221:OFFSET(P221,$C$55-1,0))/$C$55</f>
        <v>0</v>
      </c>
      <c r="Q261" s="657" t="n">
        <f aca="true">SUM(Q221:OFFSET(Q221,$C$55-1,0))/$C$55</f>
        <v>0</v>
      </c>
      <c r="R261" s="657"/>
      <c r="S261" s="659" t="n">
        <f aca="false">SUM(N261:Q261)</f>
        <v>0</v>
      </c>
      <c r="T261" s="658"/>
      <c r="U261" s="657" t="n">
        <f aca="true">SUM(U221:OFFSET(U221,$C$55-1,0))/$C$55</f>
        <v>0</v>
      </c>
      <c r="V261" s="657" t="n">
        <f aca="true">SUM(V221:OFFSET(V221,$C$55-1,0))/$C$55</f>
        <v>0</v>
      </c>
      <c r="W261" s="657" t="n">
        <f aca="true">SUM(W221:OFFSET(W221,$C$55-1,0))/$C$55</f>
        <v>0</v>
      </c>
      <c r="X261" s="657" t="n">
        <f aca="true">SUM(X221:OFFSET(X221,$C$55-1,0))/$C$55</f>
        <v>0</v>
      </c>
      <c r="Y261" s="657" t="n">
        <f aca="true">SUM(Y221:OFFSET(Y221,$C$55-1,0))/$C$55</f>
        <v>0</v>
      </c>
      <c r="Z261" s="657" t="n">
        <f aca="true">SUM(Z221:OFFSET(Z221,$C$55-1,0))/$C$55</f>
        <v>0</v>
      </c>
      <c r="AA261" s="657" t="n">
        <f aca="true">SUM(AA221:OFFSET(AA221,$C$55-1,0))/$C$55</f>
        <v>0</v>
      </c>
      <c r="AB261" s="657" t="n">
        <f aca="true">SUM(AB221:OFFSET(AB221,$C$55-1,0))/$C$55</f>
        <v>0</v>
      </c>
      <c r="AC261" s="657" t="n">
        <f aca="true">SUM(AC221:OFFSET(AC221,$C$55-1,0))/$C$55</f>
        <v>0</v>
      </c>
      <c r="AD261" s="657" t="n">
        <f aca="true">SUM(AD221:OFFSET(AD221,$C$55-1,0))/$C$55</f>
        <v>0</v>
      </c>
      <c r="AE261" s="657" t="n">
        <f aca="true">SUM(AE221:OFFSET(AE221,$C$55-1,0))/$C$55</f>
        <v>0</v>
      </c>
      <c r="AF261" s="657" t="n">
        <f aca="true">SUM(AF221:OFFSET(AF221,$C$55-1,0))/$C$55</f>
        <v>0</v>
      </c>
      <c r="AG261" s="657" t="n">
        <f aca="true">SUM(AG221:OFFSET(AG221,$C$55-1,0))/$C$55</f>
        <v>0</v>
      </c>
      <c r="AH261" s="657" t="n">
        <f aca="true">SUM(AH221:OFFSET(AH221,$C$55-1,0))/$C$55</f>
        <v>0</v>
      </c>
      <c r="AI261" s="657" t="n">
        <f aca="true">SUM(AI221:OFFSET(AI221,$C$55-1,0))/$C$55</f>
        <v>0</v>
      </c>
      <c r="AJ261" s="657" t="n">
        <f aca="true">SUM(AJ221:OFFSET(AJ221,$C$55-1,0))/$C$55</f>
        <v>0</v>
      </c>
      <c r="AK261" s="657" t="n">
        <f aca="true">SUM(AK221:OFFSET(AK221,$C$55-1,0))/$C$55</f>
        <v>0</v>
      </c>
      <c r="AL261" s="657" t="e">
        <f aca="true">SUM(AL221:OFFSET(AL221,$C$55-1,0))/$C$55</f>
        <v>#N/A</v>
      </c>
      <c r="AM261" s="657" t="e">
        <f aca="true">SUM(AM221:OFFSET(AM221,$C$55-1,0))/$C$55</f>
        <v>#N/A</v>
      </c>
      <c r="AN261" s="657" t="e">
        <f aca="true">SUM(AN221:OFFSET(AN221,$C$55-1,0))/$C$55</f>
        <v>#N/A</v>
      </c>
    </row>
    <row r="262" customFormat="false" ht="17.25" hidden="false" customHeight="false" outlineLevel="0" collapsed="false">
      <c r="A262" s="2"/>
      <c r="B262" s="4"/>
      <c r="C262" s="686" t="s">
        <v>240</v>
      </c>
      <c r="D262" s="618"/>
      <c r="E262" s="619"/>
      <c r="F262" s="680"/>
      <c r="G262" s="681"/>
      <c r="H262" s="681"/>
      <c r="I262" s="681"/>
      <c r="J262" s="620"/>
      <c r="K262" s="681"/>
      <c r="L262" s="620"/>
      <c r="M262" s="620"/>
      <c r="N262" s="681"/>
      <c r="O262" s="681"/>
      <c r="P262" s="681"/>
      <c r="Q262" s="681"/>
      <c r="R262" s="620"/>
      <c r="S262" s="682"/>
      <c r="T262" s="620"/>
      <c r="U262" s="680"/>
      <c r="V262" s="681"/>
      <c r="W262" s="681"/>
      <c r="X262" s="681"/>
      <c r="Y262" s="681"/>
      <c r="Z262" s="681"/>
      <c r="AA262" s="681"/>
      <c r="AB262" s="681"/>
      <c r="AC262" s="681"/>
      <c r="AD262" s="681"/>
      <c r="AE262" s="681"/>
      <c r="AF262" s="681"/>
      <c r="AG262" s="681"/>
      <c r="AH262" s="681"/>
      <c r="AI262" s="681"/>
      <c r="AJ262" s="681"/>
      <c r="AK262" s="681"/>
      <c r="AL262" s="681"/>
      <c r="AM262" s="681"/>
      <c r="AN262" s="681"/>
    </row>
    <row r="263" customFormat="false" ht="17.25" hidden="false" customHeight="false" outlineLevel="0" collapsed="false">
      <c r="A263" s="2"/>
      <c r="B263" s="4"/>
      <c r="C263" s="647" t="n">
        <v>0</v>
      </c>
      <c r="D263" s="618"/>
      <c r="E263" s="620"/>
      <c r="F263" s="680"/>
      <c r="G263" s="681"/>
      <c r="H263" s="681"/>
      <c r="I263" s="681"/>
      <c r="J263" s="620"/>
      <c r="K263" s="681"/>
      <c r="L263" s="620"/>
      <c r="M263" s="620"/>
      <c r="N263" s="681"/>
      <c r="O263" s="681"/>
      <c r="P263" s="681"/>
      <c r="Q263" s="681"/>
      <c r="R263" s="620"/>
      <c r="S263" s="682"/>
      <c r="T263" s="620"/>
      <c r="U263" s="680"/>
      <c r="V263" s="681"/>
      <c r="W263" s="681"/>
      <c r="X263" s="681"/>
      <c r="Y263" s="681"/>
      <c r="Z263" s="681"/>
      <c r="AA263" s="681"/>
      <c r="AB263" s="681"/>
      <c r="AC263" s="681"/>
      <c r="AD263" s="681"/>
      <c r="AE263" s="681"/>
      <c r="AF263" s="681"/>
      <c r="AG263" s="681"/>
      <c r="AH263" s="681"/>
      <c r="AI263" s="681"/>
      <c r="AJ263" s="681"/>
      <c r="AK263" s="681"/>
      <c r="AL263" s="681"/>
      <c r="AM263" s="681"/>
      <c r="AN263" s="681"/>
    </row>
    <row r="264" customFormat="false" ht="17.25" hidden="false" customHeight="false" outlineLevel="0" collapsed="false">
      <c r="A264" s="2"/>
      <c r="B264" s="4"/>
      <c r="C264" s="647" t="n">
        <v>1</v>
      </c>
      <c r="D264" s="637"/>
      <c r="E264" s="620"/>
      <c r="F264" s="648" t="n">
        <f aca="true">F$32*OFFSET('(Energiepreise)'!$I$25,0,$C263+'1. Anleitung'!$B$5-'(Energiepreise)'!$I$9)/100*(1-$F$26/100)</f>
        <v>0</v>
      </c>
      <c r="G264" s="648" t="n">
        <f aca="true">G$32*OFFSET('(Energiepreise)'!$I$25,0,$C263+'1. Anleitung'!$B$5-'(Energiepreise)'!$I$9)/100*(1-$F$26/100)</f>
        <v>0</v>
      </c>
      <c r="H264" s="648" t="n">
        <f aca="true">H$32*OFFSET('(Energiepreise)'!$I$25,0,$C263+'1. Anleitung'!$B$5-'(Energiepreise)'!$I$9)/100*(1-$F$26/100)</f>
        <v>0</v>
      </c>
      <c r="I264" s="648" t="n">
        <f aca="true">I$32*OFFSET('(Energiepreise)'!$I$25,0,$C263+'1. Anleitung'!$B$5-'(Energiepreise)'!$I$9)/100*(1-$F$26/100)</f>
        <v>0</v>
      </c>
      <c r="J264" s="639"/>
      <c r="K264" s="649" t="n">
        <f aca="false">SUM(F264:I264)</f>
        <v>0</v>
      </c>
      <c r="L264" s="639"/>
      <c r="M264" s="639"/>
      <c r="N264" s="650" t="n">
        <f aca="true">N$32*OFFSET('(Energiepreise)'!$I$25,0,$C263+'1. Anleitung'!$B$5-'(Energiepreise)'!$I$9)/100*(1-$N$26/100)</f>
        <v>0</v>
      </c>
      <c r="O264" s="650" t="n">
        <f aca="true">O$32*OFFSET('(Energiepreise)'!$I$25,0,$C263+'1. Anleitung'!$B$5-'(Energiepreise)'!$I$9)/100*(1-$N$26/100)</f>
        <v>0</v>
      </c>
      <c r="P264" s="650" t="n">
        <f aca="true">P$32*OFFSET('(Energiepreise)'!$I$25,0,$C263+'1. Anleitung'!$B$5-'(Energiepreise)'!$I$9)/100*(1-$N$26/100)</f>
        <v>0</v>
      </c>
      <c r="Q264" s="650" t="n">
        <f aca="true">Q$32*OFFSET('(Energiepreise)'!$I$25,0,$C263+'1. Anleitung'!$B$5-'(Energiepreise)'!$I$9)/100*(1-$N$26/100)</f>
        <v>0</v>
      </c>
      <c r="R264" s="643"/>
      <c r="S264" s="651" t="n">
        <f aca="false">SUM(N264:Q264)</f>
        <v>0</v>
      </c>
      <c r="T264" s="643"/>
      <c r="U264" s="687" t="n">
        <f aca="true">U$32*OFFSET('(Energiepreise)'!$I$25,0,$C263+'1. Anleitung'!$B$5-'(Energiepreise)'!$I$9)/100</f>
        <v>0</v>
      </c>
      <c r="V264" s="688" t="n">
        <f aca="true">V$32*OFFSET('(Energiepreise)'!$I$25,0,$C263+'1. Anleitung'!$B$5-'(Energiepreise)'!$I$9)/100</f>
        <v>0</v>
      </c>
      <c r="W264" s="688" t="n">
        <f aca="true">W$32*OFFSET('(Energiepreise)'!$I$25,0,$C263+'1. Anleitung'!$B$5-'(Energiepreise)'!$I$9)/100</f>
        <v>0</v>
      </c>
      <c r="X264" s="688" t="n">
        <f aca="true">X$32*OFFSET('(Energiepreise)'!$I$25,0,$C263+'1. Anleitung'!$B$5-'(Energiepreise)'!$I$9)/100</f>
        <v>0</v>
      </c>
      <c r="Y264" s="688" t="n">
        <f aca="true">Y$32*OFFSET('(Energiepreise)'!$I$25,0,$C263+'1. Anleitung'!$B$5-'(Energiepreise)'!$I$9)/100</f>
        <v>0</v>
      </c>
      <c r="Z264" s="688" t="n">
        <f aca="true">Z$32*OFFSET('(Energiepreise)'!$I$25,0,$C263+'1. Anleitung'!$B$5-'(Energiepreise)'!$I$9)/100</f>
        <v>0</v>
      </c>
      <c r="AA264" s="688" t="n">
        <f aca="true">AA$32*OFFSET('(Energiepreise)'!$I$25,0,$C263+'1. Anleitung'!$B$5-'(Energiepreise)'!$I$9)/100</f>
        <v>0</v>
      </c>
      <c r="AB264" s="688" t="n">
        <f aca="true">AB$32*OFFSET('(Energiepreise)'!$I$25,0,$C263+'1. Anleitung'!$B$5-'(Energiepreise)'!$I$9)/100</f>
        <v>0</v>
      </c>
      <c r="AC264" s="688" t="n">
        <f aca="true">AC$32*OFFSET('(Energiepreise)'!$I$25,0,$C263+'1. Anleitung'!$B$5-'(Energiepreise)'!$I$9)/100</f>
        <v>0</v>
      </c>
      <c r="AD264" s="689" t="n">
        <f aca="true">AD$32*OFFSET('(Energiepreise)'!$I$25,0,$C263+'1. Anleitung'!$B$5-'(Energiepreise)'!$I$9)/100*(1-AD$26/100)</f>
        <v>0</v>
      </c>
      <c r="AE264" s="689" t="n">
        <f aca="true">AE$32*OFFSET('(Energiepreise)'!$I$25,0,$C263+'1. Anleitung'!$B$5-'(Energiepreise)'!$I$9)/100*(1-AE$26/100)</f>
        <v>0</v>
      </c>
      <c r="AF264" s="689" t="n">
        <f aca="true">AF$32*OFFSET('(Energiepreise)'!$I$25,0,$C263+'1. Anleitung'!$B$5-'(Energiepreise)'!$I$9)/100*(1-AF$26/100)</f>
        <v>0</v>
      </c>
      <c r="AG264" s="689" t="n">
        <f aca="true">AG$32*OFFSET('(Energiepreise)'!$I$25,0,$C263+'1. Anleitung'!$B$5-'(Energiepreise)'!$I$9)/100*(1-AG$26/100)</f>
        <v>0</v>
      </c>
      <c r="AH264" s="689" t="n">
        <f aca="true">AH$32*OFFSET('(Energiepreise)'!$I$25,0,$C263+'1. Anleitung'!$B$5-'(Energiepreise)'!$I$9)/100*(1-AH$26/100)</f>
        <v>0</v>
      </c>
      <c r="AI264" s="688" t="n">
        <f aca="true">AI$32*OFFSET('(Energiepreise)'!$I$25,0,$C263+'1. Anleitung'!$B$5-'(Energiepreise)'!$I$9)/100</f>
        <v>0</v>
      </c>
      <c r="AJ264" s="688" t="n">
        <f aca="true">AJ$32*OFFSET('(Energiepreise)'!$I$25,0,$C263+'1. Anleitung'!$B$5-'(Energiepreise)'!$I$9)/100</f>
        <v>0</v>
      </c>
      <c r="AK264" s="689" t="n">
        <f aca="true">AK$32*OFFSET('(Energiepreise)'!$I$25,0,$C263+'1. Anleitung'!$B$5-'(Energiepreise)'!$I$9)/100*(1-AK$26/100)</f>
        <v>0</v>
      </c>
      <c r="AL264" s="689" t="e">
        <f aca="true">AL$32*OFFSET('(Energiepreise)'!$I$25,0,$C263+'1. Anleitung'!$B$5-'(Energiepreise)'!$I$9)/100*(1-AL$26/100)</f>
        <v>#N/A</v>
      </c>
      <c r="AM264" s="689" t="e">
        <f aca="true">AM$32*OFFSET('(Energiepreise)'!$I$25,0,$C263+'1. Anleitung'!$B$5-'(Energiepreise)'!$I$9)/100*(1-AM$26/100)</f>
        <v>#N/A</v>
      </c>
      <c r="AN264" s="689" t="e">
        <f aca="true">AN$32*OFFSET('(Energiepreise)'!$I$25,0,$C263+'1. Anleitung'!$B$5-'(Energiepreise)'!$I$9)/100*(1-AN$26/100)</f>
        <v>#N/A</v>
      </c>
    </row>
    <row r="265" customFormat="false" ht="17.25" hidden="false" customHeight="false" outlineLevel="0" collapsed="false">
      <c r="A265" s="2"/>
      <c r="B265" s="4"/>
      <c r="C265" s="647" t="n">
        <v>2</v>
      </c>
      <c r="D265" s="637"/>
      <c r="E265" s="620"/>
      <c r="F265" s="648" t="n">
        <f aca="true">F$32*OFFSET('(Energiepreise)'!$I$25,0,$C264+'1. Anleitung'!$B$5-'(Energiepreise)'!$I$9)/100*(1-$F$26/100)</f>
        <v>0</v>
      </c>
      <c r="G265" s="648" t="n">
        <f aca="true">G$32*OFFSET('(Energiepreise)'!$I$25,0,$C264+'1. Anleitung'!$B$5-'(Energiepreise)'!$I$9)/100*(1-$F$26/100)</f>
        <v>0</v>
      </c>
      <c r="H265" s="648" t="n">
        <f aca="true">H$32*OFFSET('(Energiepreise)'!$I$25,0,$C264+'1. Anleitung'!$B$5-'(Energiepreise)'!$I$9)/100*(1-$F$26/100)</f>
        <v>0</v>
      </c>
      <c r="I265" s="648" t="n">
        <f aca="true">I$32*OFFSET('(Energiepreise)'!$I$25,0,$C264+'1. Anleitung'!$B$5-'(Energiepreise)'!$I$9)/100*(1-$F$26/100)</f>
        <v>0</v>
      </c>
      <c r="J265" s="639"/>
      <c r="K265" s="649" t="n">
        <f aca="false">SUM(F265:I265)</f>
        <v>0</v>
      </c>
      <c r="L265" s="639"/>
      <c r="M265" s="639"/>
      <c r="N265" s="650" t="n">
        <f aca="true">N$32*OFFSET('(Energiepreise)'!$I$25,0,$C264+'1. Anleitung'!$B$5-'(Energiepreise)'!$I$9)/100*(1-$N$26/100)</f>
        <v>0</v>
      </c>
      <c r="O265" s="650" t="n">
        <f aca="true">O$32*OFFSET('(Energiepreise)'!$I$25,0,$C264+'1. Anleitung'!$B$5-'(Energiepreise)'!$I$9)/100*(1-$N$26/100)</f>
        <v>0</v>
      </c>
      <c r="P265" s="650" t="n">
        <f aca="true">P$32*OFFSET('(Energiepreise)'!$I$25,0,$C264+'1. Anleitung'!$B$5-'(Energiepreise)'!$I$9)/100*(1-$N$26/100)</f>
        <v>0</v>
      </c>
      <c r="Q265" s="650" t="n">
        <f aca="true">Q$32*OFFSET('(Energiepreise)'!$I$25,0,$C264+'1. Anleitung'!$B$5-'(Energiepreise)'!$I$9)/100*(1-$N$26/100)</f>
        <v>0</v>
      </c>
      <c r="R265" s="643"/>
      <c r="S265" s="651" t="n">
        <f aca="false">SUM(N265:Q265)</f>
        <v>0</v>
      </c>
      <c r="T265" s="643"/>
      <c r="U265" s="687" t="n">
        <f aca="true">U$32*OFFSET('(Energiepreise)'!$I$25,0,$C264+'1. Anleitung'!$B$5-'(Energiepreise)'!$I$9)/100</f>
        <v>0</v>
      </c>
      <c r="V265" s="688" t="n">
        <f aca="true">V$32*OFFSET('(Energiepreise)'!$I$25,0,$C264+'1. Anleitung'!$B$5-'(Energiepreise)'!$I$9)/100</f>
        <v>0</v>
      </c>
      <c r="W265" s="688" t="n">
        <f aca="true">W$32*OFFSET('(Energiepreise)'!$I$25,0,$C264+'1. Anleitung'!$B$5-'(Energiepreise)'!$I$9)/100</f>
        <v>0</v>
      </c>
      <c r="X265" s="688" t="n">
        <f aca="true">X$32*OFFSET('(Energiepreise)'!$I$25,0,$C264+'1. Anleitung'!$B$5-'(Energiepreise)'!$I$9)/100</f>
        <v>0</v>
      </c>
      <c r="Y265" s="688" t="n">
        <f aca="true">Y$32*OFFSET('(Energiepreise)'!$I$25,0,$C264+'1. Anleitung'!$B$5-'(Energiepreise)'!$I$9)/100</f>
        <v>0</v>
      </c>
      <c r="Z265" s="688" t="n">
        <f aca="true">Z$32*OFFSET('(Energiepreise)'!$I$25,0,$C264+'1. Anleitung'!$B$5-'(Energiepreise)'!$I$9)/100</f>
        <v>0</v>
      </c>
      <c r="AA265" s="688" t="n">
        <f aca="true">AA$32*OFFSET('(Energiepreise)'!$I$25,0,$C264+'1. Anleitung'!$B$5-'(Energiepreise)'!$I$9)/100</f>
        <v>0</v>
      </c>
      <c r="AB265" s="688" t="n">
        <f aca="true">AB$32*OFFSET('(Energiepreise)'!$I$25,0,$C264+'1. Anleitung'!$B$5-'(Energiepreise)'!$I$9)/100</f>
        <v>0</v>
      </c>
      <c r="AC265" s="688" t="n">
        <f aca="true">AC$32*OFFSET('(Energiepreise)'!$I$25,0,$C264+'1. Anleitung'!$B$5-'(Energiepreise)'!$I$9)/100</f>
        <v>0</v>
      </c>
      <c r="AD265" s="689" t="n">
        <f aca="true">AD$32*OFFSET('(Energiepreise)'!$I$25,0,$C264+'1. Anleitung'!$B$5-'(Energiepreise)'!$I$9)/100*(1-AD$26/100)</f>
        <v>0</v>
      </c>
      <c r="AE265" s="689" t="n">
        <f aca="true">AE$32*OFFSET('(Energiepreise)'!$I$25,0,$C264+'1. Anleitung'!$B$5-'(Energiepreise)'!$I$9)/100*(1-AE$26/100)</f>
        <v>0</v>
      </c>
      <c r="AF265" s="689" t="n">
        <f aca="true">AF$32*OFFSET('(Energiepreise)'!$I$25,0,$C264+'1. Anleitung'!$B$5-'(Energiepreise)'!$I$9)/100*(1-AF$26/100)</f>
        <v>0</v>
      </c>
      <c r="AG265" s="689" t="n">
        <f aca="true">AG$32*OFFSET('(Energiepreise)'!$I$25,0,$C264+'1. Anleitung'!$B$5-'(Energiepreise)'!$I$9)/100*(1-AG$26/100)</f>
        <v>0</v>
      </c>
      <c r="AH265" s="689" t="n">
        <f aca="true">AH$32*OFFSET('(Energiepreise)'!$I$25,0,$C264+'1. Anleitung'!$B$5-'(Energiepreise)'!$I$9)/100*(1-AH$26/100)</f>
        <v>0</v>
      </c>
      <c r="AI265" s="688" t="n">
        <f aca="true">AI$32*OFFSET('(Energiepreise)'!$I$25,0,$C264+'1. Anleitung'!$B$5-'(Energiepreise)'!$I$9)/100</f>
        <v>0</v>
      </c>
      <c r="AJ265" s="688" t="n">
        <f aca="true">AJ$32*OFFSET('(Energiepreise)'!$I$25,0,$C264+'1. Anleitung'!$B$5-'(Energiepreise)'!$I$9)/100</f>
        <v>0</v>
      </c>
      <c r="AK265" s="689" t="n">
        <f aca="true">AK$32*OFFSET('(Energiepreise)'!$I$25,0,$C264+'1. Anleitung'!$B$5-'(Energiepreise)'!$I$9)/100*(1-AK$26/100)</f>
        <v>0</v>
      </c>
      <c r="AL265" s="689" t="e">
        <f aca="true">AL$32*OFFSET('(Energiepreise)'!$I$25,0,$C264+'1. Anleitung'!$B$5-'(Energiepreise)'!$I$9)/100*(1-AL$26/100)</f>
        <v>#N/A</v>
      </c>
      <c r="AM265" s="689" t="e">
        <f aca="true">AM$32*OFFSET('(Energiepreise)'!$I$25,0,$C264+'1. Anleitung'!$B$5-'(Energiepreise)'!$I$9)/100*(1-AM$26/100)</f>
        <v>#N/A</v>
      </c>
      <c r="AN265" s="689" t="e">
        <f aca="true">AN$32*OFFSET('(Energiepreise)'!$I$25,0,$C264+'1. Anleitung'!$B$5-'(Energiepreise)'!$I$9)/100*(1-AN$26/100)</f>
        <v>#N/A</v>
      </c>
    </row>
    <row r="266" customFormat="false" ht="17.25" hidden="false" customHeight="false" outlineLevel="0" collapsed="false">
      <c r="A266" s="2"/>
      <c r="B266" s="4"/>
      <c r="C266" s="647" t="n">
        <v>3</v>
      </c>
      <c r="D266" s="637"/>
      <c r="E266" s="620"/>
      <c r="F266" s="648" t="n">
        <f aca="true">F$32*OFFSET('(Energiepreise)'!$I$25,0,$C265+'1. Anleitung'!$B$5-'(Energiepreise)'!$I$9)/100*(1-$F$26/100)</f>
        <v>0</v>
      </c>
      <c r="G266" s="648" t="n">
        <f aca="true">G$32*OFFSET('(Energiepreise)'!$I$25,0,$C265+'1. Anleitung'!$B$5-'(Energiepreise)'!$I$9)/100*(1-$F$26/100)</f>
        <v>0</v>
      </c>
      <c r="H266" s="648" t="n">
        <f aca="true">H$32*OFFSET('(Energiepreise)'!$I$25,0,$C265+'1. Anleitung'!$B$5-'(Energiepreise)'!$I$9)/100*(1-$F$26/100)</f>
        <v>0</v>
      </c>
      <c r="I266" s="648" t="n">
        <f aca="true">I$32*OFFSET('(Energiepreise)'!$I$25,0,$C265+'1. Anleitung'!$B$5-'(Energiepreise)'!$I$9)/100*(1-$F$26/100)</f>
        <v>0</v>
      </c>
      <c r="J266" s="639"/>
      <c r="K266" s="649" t="n">
        <f aca="false">SUM(F266:I266)</f>
        <v>0</v>
      </c>
      <c r="L266" s="639"/>
      <c r="M266" s="639"/>
      <c r="N266" s="650" t="n">
        <f aca="true">N$32*OFFSET('(Energiepreise)'!$I$25,0,$C265+'1. Anleitung'!$B$5-'(Energiepreise)'!$I$9)/100*(1-$N$26/100)</f>
        <v>0</v>
      </c>
      <c r="O266" s="650" t="n">
        <f aca="true">O$32*OFFSET('(Energiepreise)'!$I$25,0,$C265+'1. Anleitung'!$B$5-'(Energiepreise)'!$I$9)/100*(1-$N$26/100)</f>
        <v>0</v>
      </c>
      <c r="P266" s="650" t="n">
        <f aca="true">P$32*OFFSET('(Energiepreise)'!$I$25,0,$C265+'1. Anleitung'!$B$5-'(Energiepreise)'!$I$9)/100*(1-$N$26/100)</f>
        <v>0</v>
      </c>
      <c r="Q266" s="650" t="n">
        <f aca="true">Q$32*OFFSET('(Energiepreise)'!$I$25,0,$C265+'1. Anleitung'!$B$5-'(Energiepreise)'!$I$9)/100*(1-$N$26/100)</f>
        <v>0</v>
      </c>
      <c r="R266" s="643"/>
      <c r="S266" s="651" t="n">
        <f aca="false">SUM(N266:Q266)</f>
        <v>0</v>
      </c>
      <c r="T266" s="643"/>
      <c r="U266" s="687" t="n">
        <f aca="true">U$32*OFFSET('(Energiepreise)'!$I$25,0,$C265+'1. Anleitung'!$B$5-'(Energiepreise)'!$I$9)/100</f>
        <v>0</v>
      </c>
      <c r="V266" s="688" t="n">
        <f aca="true">V$32*OFFSET('(Energiepreise)'!$I$25,0,$C265+'1. Anleitung'!$B$5-'(Energiepreise)'!$I$9)/100</f>
        <v>0</v>
      </c>
      <c r="W266" s="688" t="n">
        <f aca="true">W$32*OFFSET('(Energiepreise)'!$I$25,0,$C265+'1. Anleitung'!$B$5-'(Energiepreise)'!$I$9)/100</f>
        <v>0</v>
      </c>
      <c r="X266" s="688" t="n">
        <f aca="true">X$32*OFFSET('(Energiepreise)'!$I$25,0,$C265+'1. Anleitung'!$B$5-'(Energiepreise)'!$I$9)/100</f>
        <v>0</v>
      </c>
      <c r="Y266" s="688" t="n">
        <f aca="true">Y$32*OFFSET('(Energiepreise)'!$I$25,0,$C265+'1. Anleitung'!$B$5-'(Energiepreise)'!$I$9)/100</f>
        <v>0</v>
      </c>
      <c r="Z266" s="688" t="n">
        <f aca="true">Z$32*OFFSET('(Energiepreise)'!$I$25,0,$C265+'1. Anleitung'!$B$5-'(Energiepreise)'!$I$9)/100</f>
        <v>0</v>
      </c>
      <c r="AA266" s="688" t="n">
        <f aca="true">AA$32*OFFSET('(Energiepreise)'!$I$25,0,$C265+'1. Anleitung'!$B$5-'(Energiepreise)'!$I$9)/100</f>
        <v>0</v>
      </c>
      <c r="AB266" s="688" t="n">
        <f aca="true">AB$32*OFFSET('(Energiepreise)'!$I$25,0,$C265+'1. Anleitung'!$B$5-'(Energiepreise)'!$I$9)/100</f>
        <v>0</v>
      </c>
      <c r="AC266" s="688" t="n">
        <f aca="true">AC$32*OFFSET('(Energiepreise)'!$I$25,0,$C265+'1. Anleitung'!$B$5-'(Energiepreise)'!$I$9)/100</f>
        <v>0</v>
      </c>
      <c r="AD266" s="689" t="n">
        <f aca="true">AD$32*OFFSET('(Energiepreise)'!$I$25,0,$C265+'1. Anleitung'!$B$5-'(Energiepreise)'!$I$9)/100*(1-AD$26/100)</f>
        <v>0</v>
      </c>
      <c r="AE266" s="689" t="n">
        <f aca="true">AE$32*OFFSET('(Energiepreise)'!$I$25,0,$C265+'1. Anleitung'!$B$5-'(Energiepreise)'!$I$9)/100*(1-AE$26/100)</f>
        <v>0</v>
      </c>
      <c r="AF266" s="689" t="n">
        <f aca="true">AF$32*OFFSET('(Energiepreise)'!$I$25,0,$C265+'1. Anleitung'!$B$5-'(Energiepreise)'!$I$9)/100*(1-AF$26/100)</f>
        <v>0</v>
      </c>
      <c r="AG266" s="689" t="n">
        <f aca="true">AG$32*OFFSET('(Energiepreise)'!$I$25,0,$C265+'1. Anleitung'!$B$5-'(Energiepreise)'!$I$9)/100*(1-AG$26/100)</f>
        <v>0</v>
      </c>
      <c r="AH266" s="689" t="n">
        <f aca="true">AH$32*OFFSET('(Energiepreise)'!$I$25,0,$C265+'1. Anleitung'!$B$5-'(Energiepreise)'!$I$9)/100*(1-AH$26/100)</f>
        <v>0</v>
      </c>
      <c r="AI266" s="688" t="n">
        <f aca="true">AI$32*OFFSET('(Energiepreise)'!$I$25,0,$C265+'1. Anleitung'!$B$5-'(Energiepreise)'!$I$9)/100</f>
        <v>0</v>
      </c>
      <c r="AJ266" s="688" t="n">
        <f aca="true">AJ$32*OFFSET('(Energiepreise)'!$I$25,0,$C265+'1. Anleitung'!$B$5-'(Energiepreise)'!$I$9)/100</f>
        <v>0</v>
      </c>
      <c r="AK266" s="689" t="n">
        <f aca="true">AK$32*OFFSET('(Energiepreise)'!$I$25,0,$C265+'1. Anleitung'!$B$5-'(Energiepreise)'!$I$9)/100*(1-AK$26/100)</f>
        <v>0</v>
      </c>
      <c r="AL266" s="689" t="e">
        <f aca="true">AL$32*OFFSET('(Energiepreise)'!$I$25,0,$C265+'1. Anleitung'!$B$5-'(Energiepreise)'!$I$9)/100*(1-AL$26/100)</f>
        <v>#N/A</v>
      </c>
      <c r="AM266" s="689" t="e">
        <f aca="true">AM$32*OFFSET('(Energiepreise)'!$I$25,0,$C265+'1. Anleitung'!$B$5-'(Energiepreise)'!$I$9)/100*(1-AM$26/100)</f>
        <v>#N/A</v>
      </c>
      <c r="AN266" s="689" t="e">
        <f aca="true">AN$32*OFFSET('(Energiepreise)'!$I$25,0,$C265+'1. Anleitung'!$B$5-'(Energiepreise)'!$I$9)/100*(1-AN$26/100)</f>
        <v>#N/A</v>
      </c>
    </row>
    <row r="267" customFormat="false" ht="17.25" hidden="false" customHeight="false" outlineLevel="0" collapsed="false">
      <c r="A267" s="2"/>
      <c r="B267" s="4"/>
      <c r="C267" s="647" t="n">
        <v>4</v>
      </c>
      <c r="D267" s="637"/>
      <c r="E267" s="620"/>
      <c r="F267" s="648" t="n">
        <f aca="true">F$32*OFFSET('(Energiepreise)'!$I$25,0,$C266+'1. Anleitung'!$B$5-'(Energiepreise)'!$I$9)/100*(1-$F$26/100)</f>
        <v>0</v>
      </c>
      <c r="G267" s="648" t="n">
        <f aca="true">G$32*OFFSET('(Energiepreise)'!$I$25,0,$C266+'1. Anleitung'!$B$5-'(Energiepreise)'!$I$9)/100*(1-$F$26/100)</f>
        <v>0</v>
      </c>
      <c r="H267" s="648" t="n">
        <f aca="true">H$32*OFFSET('(Energiepreise)'!$I$25,0,$C266+'1. Anleitung'!$B$5-'(Energiepreise)'!$I$9)/100*(1-$F$26/100)</f>
        <v>0</v>
      </c>
      <c r="I267" s="648" t="n">
        <f aca="true">I$32*OFFSET('(Energiepreise)'!$I$25,0,$C266+'1. Anleitung'!$B$5-'(Energiepreise)'!$I$9)/100*(1-$F$26/100)</f>
        <v>0</v>
      </c>
      <c r="J267" s="639"/>
      <c r="K267" s="649" t="n">
        <f aca="false">SUM(F267:I267)</f>
        <v>0</v>
      </c>
      <c r="L267" s="639"/>
      <c r="M267" s="639"/>
      <c r="N267" s="650" t="n">
        <f aca="true">N$32*OFFSET('(Energiepreise)'!$I$25,0,$C266+'1. Anleitung'!$B$5-'(Energiepreise)'!$I$9)/100*(1-$N$26/100)</f>
        <v>0</v>
      </c>
      <c r="O267" s="650" t="n">
        <f aca="true">O$32*OFFSET('(Energiepreise)'!$I$25,0,$C266+'1. Anleitung'!$B$5-'(Energiepreise)'!$I$9)/100*(1-$N$26/100)</f>
        <v>0</v>
      </c>
      <c r="P267" s="650" t="n">
        <f aca="true">P$32*OFFSET('(Energiepreise)'!$I$25,0,$C266+'1. Anleitung'!$B$5-'(Energiepreise)'!$I$9)/100*(1-$N$26/100)</f>
        <v>0</v>
      </c>
      <c r="Q267" s="650" t="n">
        <f aca="true">Q$32*OFFSET('(Energiepreise)'!$I$25,0,$C266+'1. Anleitung'!$B$5-'(Energiepreise)'!$I$9)/100*(1-$N$26/100)</f>
        <v>0</v>
      </c>
      <c r="R267" s="643"/>
      <c r="S267" s="651" t="n">
        <f aca="false">SUM(N267:Q267)</f>
        <v>0</v>
      </c>
      <c r="T267" s="643"/>
      <c r="U267" s="687" t="n">
        <f aca="true">U$32*OFFSET('(Energiepreise)'!$I$25,0,$C266+'1. Anleitung'!$B$5-'(Energiepreise)'!$I$9)/100</f>
        <v>0</v>
      </c>
      <c r="V267" s="688" t="n">
        <f aca="true">V$32*OFFSET('(Energiepreise)'!$I$25,0,$C266+'1. Anleitung'!$B$5-'(Energiepreise)'!$I$9)/100</f>
        <v>0</v>
      </c>
      <c r="W267" s="688" t="n">
        <f aca="true">W$32*OFFSET('(Energiepreise)'!$I$25,0,$C266+'1. Anleitung'!$B$5-'(Energiepreise)'!$I$9)/100</f>
        <v>0</v>
      </c>
      <c r="X267" s="688" t="n">
        <f aca="true">X$32*OFFSET('(Energiepreise)'!$I$25,0,$C266+'1. Anleitung'!$B$5-'(Energiepreise)'!$I$9)/100</f>
        <v>0</v>
      </c>
      <c r="Y267" s="688" t="n">
        <f aca="true">Y$32*OFFSET('(Energiepreise)'!$I$25,0,$C266+'1. Anleitung'!$B$5-'(Energiepreise)'!$I$9)/100</f>
        <v>0</v>
      </c>
      <c r="Z267" s="688" t="n">
        <f aca="true">Z$32*OFFSET('(Energiepreise)'!$I$25,0,$C266+'1. Anleitung'!$B$5-'(Energiepreise)'!$I$9)/100</f>
        <v>0</v>
      </c>
      <c r="AA267" s="688" t="n">
        <f aca="true">AA$32*OFFSET('(Energiepreise)'!$I$25,0,$C266+'1. Anleitung'!$B$5-'(Energiepreise)'!$I$9)/100</f>
        <v>0</v>
      </c>
      <c r="AB267" s="688" t="n">
        <f aca="true">AB$32*OFFSET('(Energiepreise)'!$I$25,0,$C266+'1. Anleitung'!$B$5-'(Energiepreise)'!$I$9)/100</f>
        <v>0</v>
      </c>
      <c r="AC267" s="688" t="n">
        <f aca="true">AC$32*OFFSET('(Energiepreise)'!$I$25,0,$C266+'1. Anleitung'!$B$5-'(Energiepreise)'!$I$9)/100</f>
        <v>0</v>
      </c>
      <c r="AD267" s="689" t="n">
        <f aca="true">AD$32*OFFSET('(Energiepreise)'!$I$25,0,$C266+'1. Anleitung'!$B$5-'(Energiepreise)'!$I$9)/100*(1-AD$26/100)</f>
        <v>0</v>
      </c>
      <c r="AE267" s="689" t="n">
        <f aca="true">AE$32*OFFSET('(Energiepreise)'!$I$25,0,$C266+'1. Anleitung'!$B$5-'(Energiepreise)'!$I$9)/100*(1-AE$26/100)</f>
        <v>0</v>
      </c>
      <c r="AF267" s="689" t="n">
        <f aca="true">AF$32*OFFSET('(Energiepreise)'!$I$25,0,$C266+'1. Anleitung'!$B$5-'(Energiepreise)'!$I$9)/100*(1-AF$26/100)</f>
        <v>0</v>
      </c>
      <c r="AG267" s="689" t="n">
        <f aca="true">AG$32*OFFSET('(Energiepreise)'!$I$25,0,$C266+'1. Anleitung'!$B$5-'(Energiepreise)'!$I$9)/100*(1-AG$26/100)</f>
        <v>0</v>
      </c>
      <c r="AH267" s="689" t="n">
        <f aca="true">AH$32*OFFSET('(Energiepreise)'!$I$25,0,$C266+'1. Anleitung'!$B$5-'(Energiepreise)'!$I$9)/100*(1-AH$26/100)</f>
        <v>0</v>
      </c>
      <c r="AI267" s="688" t="n">
        <f aca="true">AI$32*OFFSET('(Energiepreise)'!$I$25,0,$C266+'1. Anleitung'!$B$5-'(Energiepreise)'!$I$9)/100</f>
        <v>0</v>
      </c>
      <c r="AJ267" s="688" t="n">
        <f aca="true">AJ$32*OFFSET('(Energiepreise)'!$I$25,0,$C266+'1. Anleitung'!$B$5-'(Energiepreise)'!$I$9)/100</f>
        <v>0</v>
      </c>
      <c r="AK267" s="689" t="n">
        <f aca="true">AK$32*OFFSET('(Energiepreise)'!$I$25,0,$C266+'1. Anleitung'!$B$5-'(Energiepreise)'!$I$9)/100*(1-AK$26/100)</f>
        <v>0</v>
      </c>
      <c r="AL267" s="689" t="e">
        <f aca="true">AL$32*OFFSET('(Energiepreise)'!$I$25,0,$C266+'1. Anleitung'!$B$5-'(Energiepreise)'!$I$9)/100*(1-AL$26/100)</f>
        <v>#N/A</v>
      </c>
      <c r="AM267" s="689" t="e">
        <f aca="true">AM$32*OFFSET('(Energiepreise)'!$I$25,0,$C266+'1. Anleitung'!$B$5-'(Energiepreise)'!$I$9)/100*(1-AM$26/100)</f>
        <v>#N/A</v>
      </c>
      <c r="AN267" s="689" t="e">
        <f aca="true">AN$32*OFFSET('(Energiepreise)'!$I$25,0,$C266+'1. Anleitung'!$B$5-'(Energiepreise)'!$I$9)/100*(1-AN$26/100)</f>
        <v>#N/A</v>
      </c>
    </row>
    <row r="268" customFormat="false" ht="17.25" hidden="false" customHeight="false" outlineLevel="0" collapsed="false">
      <c r="A268" s="2"/>
      <c r="B268" s="4"/>
      <c r="C268" s="647" t="n">
        <v>5</v>
      </c>
      <c r="D268" s="637"/>
      <c r="E268" s="620"/>
      <c r="F268" s="648" t="n">
        <f aca="true">F$32*OFFSET('(Energiepreise)'!$I$25,0,$C267+'1. Anleitung'!$B$5-'(Energiepreise)'!$I$9)/100*(1-$F$26/100)</f>
        <v>0</v>
      </c>
      <c r="G268" s="648" t="n">
        <f aca="true">G$32*OFFSET('(Energiepreise)'!$I$25,0,$C267+'1. Anleitung'!$B$5-'(Energiepreise)'!$I$9)/100*(1-$F$26/100)</f>
        <v>0</v>
      </c>
      <c r="H268" s="648" t="n">
        <f aca="true">H$32*OFFSET('(Energiepreise)'!$I$25,0,$C267+'1. Anleitung'!$B$5-'(Energiepreise)'!$I$9)/100*(1-$F$26/100)</f>
        <v>0</v>
      </c>
      <c r="I268" s="648" t="n">
        <f aca="true">I$32*OFFSET('(Energiepreise)'!$I$25,0,$C267+'1. Anleitung'!$B$5-'(Energiepreise)'!$I$9)/100*(1-$F$26/100)</f>
        <v>0</v>
      </c>
      <c r="J268" s="639"/>
      <c r="K268" s="649" t="n">
        <f aca="false">SUM(F268:I268)</f>
        <v>0</v>
      </c>
      <c r="L268" s="639"/>
      <c r="M268" s="639"/>
      <c r="N268" s="650" t="n">
        <f aca="true">N$32*OFFSET('(Energiepreise)'!$I$25,0,$C267+'1. Anleitung'!$B$5-'(Energiepreise)'!$I$9)/100*(1-$N$26/100)</f>
        <v>0</v>
      </c>
      <c r="O268" s="650" t="n">
        <f aca="true">O$32*OFFSET('(Energiepreise)'!$I$25,0,$C267+'1. Anleitung'!$B$5-'(Energiepreise)'!$I$9)/100*(1-$N$26/100)</f>
        <v>0</v>
      </c>
      <c r="P268" s="650" t="n">
        <f aca="true">P$32*OFFSET('(Energiepreise)'!$I$25,0,$C267+'1. Anleitung'!$B$5-'(Energiepreise)'!$I$9)/100*(1-$N$26/100)</f>
        <v>0</v>
      </c>
      <c r="Q268" s="650" t="n">
        <f aca="true">Q$32*OFFSET('(Energiepreise)'!$I$25,0,$C267+'1. Anleitung'!$B$5-'(Energiepreise)'!$I$9)/100*(1-$N$26/100)</f>
        <v>0</v>
      </c>
      <c r="R268" s="643"/>
      <c r="S268" s="651" t="n">
        <f aca="false">SUM(N268:Q268)</f>
        <v>0</v>
      </c>
      <c r="T268" s="643"/>
      <c r="U268" s="687" t="n">
        <f aca="true">U$32*OFFSET('(Energiepreise)'!$I$25,0,$C267+'1. Anleitung'!$B$5-'(Energiepreise)'!$I$9)/100</f>
        <v>0</v>
      </c>
      <c r="V268" s="688" t="n">
        <f aca="true">V$32*OFFSET('(Energiepreise)'!$I$25,0,$C267+'1. Anleitung'!$B$5-'(Energiepreise)'!$I$9)/100</f>
        <v>0</v>
      </c>
      <c r="W268" s="688" t="n">
        <f aca="true">W$32*OFFSET('(Energiepreise)'!$I$25,0,$C267+'1. Anleitung'!$B$5-'(Energiepreise)'!$I$9)/100</f>
        <v>0</v>
      </c>
      <c r="X268" s="688" t="n">
        <f aca="true">X$32*OFFSET('(Energiepreise)'!$I$25,0,$C267+'1. Anleitung'!$B$5-'(Energiepreise)'!$I$9)/100</f>
        <v>0</v>
      </c>
      <c r="Y268" s="688" t="n">
        <f aca="true">Y$32*OFFSET('(Energiepreise)'!$I$25,0,$C267+'1. Anleitung'!$B$5-'(Energiepreise)'!$I$9)/100</f>
        <v>0</v>
      </c>
      <c r="Z268" s="688" t="n">
        <f aca="true">Z$32*OFFSET('(Energiepreise)'!$I$25,0,$C267+'1. Anleitung'!$B$5-'(Energiepreise)'!$I$9)/100</f>
        <v>0</v>
      </c>
      <c r="AA268" s="688" t="n">
        <f aca="true">AA$32*OFFSET('(Energiepreise)'!$I$25,0,$C267+'1. Anleitung'!$B$5-'(Energiepreise)'!$I$9)/100</f>
        <v>0</v>
      </c>
      <c r="AB268" s="688" t="n">
        <f aca="true">AB$32*OFFSET('(Energiepreise)'!$I$25,0,$C267+'1. Anleitung'!$B$5-'(Energiepreise)'!$I$9)/100</f>
        <v>0</v>
      </c>
      <c r="AC268" s="688" t="n">
        <f aca="true">AC$32*OFFSET('(Energiepreise)'!$I$25,0,$C267+'1. Anleitung'!$B$5-'(Energiepreise)'!$I$9)/100</f>
        <v>0</v>
      </c>
      <c r="AD268" s="689" t="n">
        <f aca="true">AD$32*OFFSET('(Energiepreise)'!$I$25,0,$C267+'1. Anleitung'!$B$5-'(Energiepreise)'!$I$9)/100*(1-AD$26/100)</f>
        <v>0</v>
      </c>
      <c r="AE268" s="689" t="n">
        <f aca="true">AE$32*OFFSET('(Energiepreise)'!$I$25,0,$C267+'1. Anleitung'!$B$5-'(Energiepreise)'!$I$9)/100*(1-AE$26/100)</f>
        <v>0</v>
      </c>
      <c r="AF268" s="689" t="n">
        <f aca="true">AF$32*OFFSET('(Energiepreise)'!$I$25,0,$C267+'1. Anleitung'!$B$5-'(Energiepreise)'!$I$9)/100*(1-AF$26/100)</f>
        <v>0</v>
      </c>
      <c r="AG268" s="689" t="n">
        <f aca="true">AG$32*OFFSET('(Energiepreise)'!$I$25,0,$C267+'1. Anleitung'!$B$5-'(Energiepreise)'!$I$9)/100*(1-AG$26/100)</f>
        <v>0</v>
      </c>
      <c r="AH268" s="689" t="n">
        <f aca="true">AH$32*OFFSET('(Energiepreise)'!$I$25,0,$C267+'1. Anleitung'!$B$5-'(Energiepreise)'!$I$9)/100*(1-AH$26/100)</f>
        <v>0</v>
      </c>
      <c r="AI268" s="688" t="n">
        <f aca="true">AI$32*OFFSET('(Energiepreise)'!$I$25,0,$C267+'1. Anleitung'!$B$5-'(Energiepreise)'!$I$9)/100</f>
        <v>0</v>
      </c>
      <c r="AJ268" s="688" t="n">
        <f aca="true">AJ$32*OFFSET('(Energiepreise)'!$I$25,0,$C267+'1. Anleitung'!$B$5-'(Energiepreise)'!$I$9)/100</f>
        <v>0</v>
      </c>
      <c r="AK268" s="689" t="n">
        <f aca="true">AK$32*OFFSET('(Energiepreise)'!$I$25,0,$C267+'1. Anleitung'!$B$5-'(Energiepreise)'!$I$9)/100*(1-AK$26/100)</f>
        <v>0</v>
      </c>
      <c r="AL268" s="689" t="e">
        <f aca="true">AL$32*OFFSET('(Energiepreise)'!$I$25,0,$C267+'1. Anleitung'!$B$5-'(Energiepreise)'!$I$9)/100*(1-AL$26/100)</f>
        <v>#N/A</v>
      </c>
      <c r="AM268" s="689" t="e">
        <f aca="true">AM$32*OFFSET('(Energiepreise)'!$I$25,0,$C267+'1. Anleitung'!$B$5-'(Energiepreise)'!$I$9)/100*(1-AM$26/100)</f>
        <v>#N/A</v>
      </c>
      <c r="AN268" s="689" t="e">
        <f aca="true">AN$32*OFFSET('(Energiepreise)'!$I$25,0,$C267+'1. Anleitung'!$B$5-'(Energiepreise)'!$I$9)/100*(1-AN$26/100)</f>
        <v>#N/A</v>
      </c>
    </row>
    <row r="269" customFormat="false" ht="17.25" hidden="false" customHeight="false" outlineLevel="0" collapsed="false">
      <c r="A269" s="2"/>
      <c r="B269" s="4"/>
      <c r="C269" s="647" t="n">
        <v>6</v>
      </c>
      <c r="D269" s="637"/>
      <c r="E269" s="620"/>
      <c r="F269" s="648" t="n">
        <f aca="true">F$32*OFFSET('(Energiepreise)'!$I$25,0,$C268+'1. Anleitung'!$B$5-'(Energiepreise)'!$I$9)/100*(1-$F$26/100)</f>
        <v>0</v>
      </c>
      <c r="G269" s="648" t="n">
        <f aca="true">G$32*OFFSET('(Energiepreise)'!$I$25,0,$C268+'1. Anleitung'!$B$5-'(Energiepreise)'!$I$9)/100*(1-$F$26/100)</f>
        <v>0</v>
      </c>
      <c r="H269" s="648" t="n">
        <f aca="true">H$32*OFFSET('(Energiepreise)'!$I$25,0,$C268+'1. Anleitung'!$B$5-'(Energiepreise)'!$I$9)/100*(1-$F$26/100)</f>
        <v>0</v>
      </c>
      <c r="I269" s="648" t="n">
        <f aca="true">I$32*OFFSET('(Energiepreise)'!$I$25,0,$C268+'1. Anleitung'!$B$5-'(Energiepreise)'!$I$9)/100*(1-$F$26/100)</f>
        <v>0</v>
      </c>
      <c r="J269" s="639"/>
      <c r="K269" s="649" t="n">
        <f aca="false">SUM(F269:I269)</f>
        <v>0</v>
      </c>
      <c r="L269" s="639"/>
      <c r="M269" s="639"/>
      <c r="N269" s="650" t="n">
        <f aca="true">N$32*OFFSET('(Energiepreise)'!$I$25,0,$C268+'1. Anleitung'!$B$5-'(Energiepreise)'!$I$9)/100*(1-$N$26/100)</f>
        <v>0</v>
      </c>
      <c r="O269" s="650" t="n">
        <f aca="true">O$32*OFFSET('(Energiepreise)'!$I$25,0,$C268+'1. Anleitung'!$B$5-'(Energiepreise)'!$I$9)/100*(1-$N$26/100)</f>
        <v>0</v>
      </c>
      <c r="P269" s="650" t="n">
        <f aca="true">P$32*OFFSET('(Energiepreise)'!$I$25,0,$C268+'1. Anleitung'!$B$5-'(Energiepreise)'!$I$9)/100*(1-$N$26/100)</f>
        <v>0</v>
      </c>
      <c r="Q269" s="650" t="n">
        <f aca="true">Q$32*OFFSET('(Energiepreise)'!$I$25,0,$C268+'1. Anleitung'!$B$5-'(Energiepreise)'!$I$9)/100*(1-$N$26/100)</f>
        <v>0</v>
      </c>
      <c r="R269" s="643"/>
      <c r="S269" s="651" t="n">
        <f aca="false">SUM(N269:Q269)</f>
        <v>0</v>
      </c>
      <c r="T269" s="643"/>
      <c r="U269" s="687" t="n">
        <f aca="true">U$32*OFFSET('(Energiepreise)'!$I$25,0,$C268+'1. Anleitung'!$B$5-'(Energiepreise)'!$I$9)/100</f>
        <v>0</v>
      </c>
      <c r="V269" s="688" t="n">
        <f aca="true">V$32*OFFSET('(Energiepreise)'!$I$25,0,$C268+'1. Anleitung'!$B$5-'(Energiepreise)'!$I$9)/100</f>
        <v>0</v>
      </c>
      <c r="W269" s="688" t="n">
        <f aca="true">W$32*OFFSET('(Energiepreise)'!$I$25,0,$C268+'1. Anleitung'!$B$5-'(Energiepreise)'!$I$9)/100</f>
        <v>0</v>
      </c>
      <c r="X269" s="688" t="n">
        <f aca="true">X$32*OFFSET('(Energiepreise)'!$I$25,0,$C268+'1. Anleitung'!$B$5-'(Energiepreise)'!$I$9)/100</f>
        <v>0</v>
      </c>
      <c r="Y269" s="688" t="n">
        <f aca="true">Y$32*OFFSET('(Energiepreise)'!$I$25,0,$C268+'1. Anleitung'!$B$5-'(Energiepreise)'!$I$9)/100</f>
        <v>0</v>
      </c>
      <c r="Z269" s="688" t="n">
        <f aca="true">Z$32*OFFSET('(Energiepreise)'!$I$25,0,$C268+'1. Anleitung'!$B$5-'(Energiepreise)'!$I$9)/100</f>
        <v>0</v>
      </c>
      <c r="AA269" s="688" t="n">
        <f aca="true">AA$32*OFFSET('(Energiepreise)'!$I$25,0,$C268+'1. Anleitung'!$B$5-'(Energiepreise)'!$I$9)/100</f>
        <v>0</v>
      </c>
      <c r="AB269" s="688" t="n">
        <f aca="true">AB$32*OFFSET('(Energiepreise)'!$I$25,0,$C268+'1. Anleitung'!$B$5-'(Energiepreise)'!$I$9)/100</f>
        <v>0</v>
      </c>
      <c r="AC269" s="688" t="n">
        <f aca="true">AC$32*OFFSET('(Energiepreise)'!$I$25,0,$C268+'1. Anleitung'!$B$5-'(Energiepreise)'!$I$9)/100</f>
        <v>0</v>
      </c>
      <c r="AD269" s="689" t="n">
        <f aca="true">AD$32*OFFSET('(Energiepreise)'!$I$25,0,$C268+'1. Anleitung'!$B$5-'(Energiepreise)'!$I$9)/100*(1-AD$26/100)</f>
        <v>0</v>
      </c>
      <c r="AE269" s="689" t="n">
        <f aca="true">AE$32*OFFSET('(Energiepreise)'!$I$25,0,$C268+'1. Anleitung'!$B$5-'(Energiepreise)'!$I$9)/100*(1-AE$26/100)</f>
        <v>0</v>
      </c>
      <c r="AF269" s="689" t="n">
        <f aca="true">AF$32*OFFSET('(Energiepreise)'!$I$25,0,$C268+'1. Anleitung'!$B$5-'(Energiepreise)'!$I$9)/100*(1-AF$26/100)</f>
        <v>0</v>
      </c>
      <c r="AG269" s="689" t="n">
        <f aca="true">AG$32*OFFSET('(Energiepreise)'!$I$25,0,$C268+'1. Anleitung'!$B$5-'(Energiepreise)'!$I$9)/100*(1-AG$26/100)</f>
        <v>0</v>
      </c>
      <c r="AH269" s="689" t="n">
        <f aca="true">AH$32*OFFSET('(Energiepreise)'!$I$25,0,$C268+'1. Anleitung'!$B$5-'(Energiepreise)'!$I$9)/100*(1-AH$26/100)</f>
        <v>0</v>
      </c>
      <c r="AI269" s="688" t="n">
        <f aca="true">AI$32*OFFSET('(Energiepreise)'!$I$25,0,$C268+'1. Anleitung'!$B$5-'(Energiepreise)'!$I$9)/100</f>
        <v>0</v>
      </c>
      <c r="AJ269" s="688" t="n">
        <f aca="true">AJ$32*OFFSET('(Energiepreise)'!$I$25,0,$C268+'1. Anleitung'!$B$5-'(Energiepreise)'!$I$9)/100</f>
        <v>0</v>
      </c>
      <c r="AK269" s="689" t="n">
        <f aca="true">AK$32*OFFSET('(Energiepreise)'!$I$25,0,$C268+'1. Anleitung'!$B$5-'(Energiepreise)'!$I$9)/100*(1-AK$26/100)</f>
        <v>0</v>
      </c>
      <c r="AL269" s="689" t="e">
        <f aca="true">AL$32*OFFSET('(Energiepreise)'!$I$25,0,$C268+'1. Anleitung'!$B$5-'(Energiepreise)'!$I$9)/100*(1-AL$26/100)</f>
        <v>#N/A</v>
      </c>
      <c r="AM269" s="689" t="e">
        <f aca="true">AM$32*OFFSET('(Energiepreise)'!$I$25,0,$C268+'1. Anleitung'!$B$5-'(Energiepreise)'!$I$9)/100*(1-AM$26/100)</f>
        <v>#N/A</v>
      </c>
      <c r="AN269" s="689" t="e">
        <f aca="true">AN$32*OFFSET('(Energiepreise)'!$I$25,0,$C268+'1. Anleitung'!$B$5-'(Energiepreise)'!$I$9)/100*(1-AN$26/100)</f>
        <v>#N/A</v>
      </c>
    </row>
    <row r="270" customFormat="false" ht="17.25" hidden="false" customHeight="false" outlineLevel="0" collapsed="false">
      <c r="A270" s="2"/>
      <c r="B270" s="4"/>
      <c r="C270" s="647" t="n">
        <v>7</v>
      </c>
      <c r="D270" s="637"/>
      <c r="E270" s="620"/>
      <c r="F270" s="648" t="n">
        <f aca="true">F$32*OFFSET('(Energiepreise)'!$I$25,0,$C269+'1. Anleitung'!$B$5-'(Energiepreise)'!$I$9)/100*(1-$F$26/100)</f>
        <v>0</v>
      </c>
      <c r="G270" s="648" t="n">
        <f aca="true">G$32*OFFSET('(Energiepreise)'!$I$25,0,$C269+'1. Anleitung'!$B$5-'(Energiepreise)'!$I$9)/100*(1-$F$26/100)</f>
        <v>0</v>
      </c>
      <c r="H270" s="648" t="n">
        <f aca="true">H$32*OFFSET('(Energiepreise)'!$I$25,0,$C269+'1. Anleitung'!$B$5-'(Energiepreise)'!$I$9)/100*(1-$F$26/100)</f>
        <v>0</v>
      </c>
      <c r="I270" s="648" t="n">
        <f aca="true">I$32*OFFSET('(Energiepreise)'!$I$25,0,$C269+'1. Anleitung'!$B$5-'(Energiepreise)'!$I$9)/100*(1-$F$26/100)</f>
        <v>0</v>
      </c>
      <c r="J270" s="639"/>
      <c r="K270" s="649" t="n">
        <f aca="false">SUM(F270:I270)</f>
        <v>0</v>
      </c>
      <c r="L270" s="639"/>
      <c r="M270" s="639"/>
      <c r="N270" s="650" t="n">
        <f aca="true">N$32*OFFSET('(Energiepreise)'!$I$25,0,$C269+'1. Anleitung'!$B$5-'(Energiepreise)'!$I$9)/100*(1-$N$26/100)</f>
        <v>0</v>
      </c>
      <c r="O270" s="650" t="n">
        <f aca="true">O$32*OFFSET('(Energiepreise)'!$I$25,0,$C269+'1. Anleitung'!$B$5-'(Energiepreise)'!$I$9)/100*(1-$N$26/100)</f>
        <v>0</v>
      </c>
      <c r="P270" s="650" t="n">
        <f aca="true">P$32*OFFSET('(Energiepreise)'!$I$25,0,$C269+'1. Anleitung'!$B$5-'(Energiepreise)'!$I$9)/100*(1-$N$26/100)</f>
        <v>0</v>
      </c>
      <c r="Q270" s="650" t="n">
        <f aca="true">Q$32*OFFSET('(Energiepreise)'!$I$25,0,$C269+'1. Anleitung'!$B$5-'(Energiepreise)'!$I$9)/100*(1-$N$26/100)</f>
        <v>0</v>
      </c>
      <c r="R270" s="643"/>
      <c r="S270" s="651" t="n">
        <f aca="false">SUM(N270:Q270)</f>
        <v>0</v>
      </c>
      <c r="T270" s="643"/>
      <c r="U270" s="687" t="n">
        <f aca="true">U$32*OFFSET('(Energiepreise)'!$I$25,0,$C269+'1. Anleitung'!$B$5-'(Energiepreise)'!$I$9)/100</f>
        <v>0</v>
      </c>
      <c r="V270" s="688" t="n">
        <f aca="true">V$32*OFFSET('(Energiepreise)'!$I$25,0,$C269+'1. Anleitung'!$B$5-'(Energiepreise)'!$I$9)/100</f>
        <v>0</v>
      </c>
      <c r="W270" s="688" t="n">
        <f aca="true">W$32*OFFSET('(Energiepreise)'!$I$25,0,$C269+'1. Anleitung'!$B$5-'(Energiepreise)'!$I$9)/100</f>
        <v>0</v>
      </c>
      <c r="X270" s="688" t="n">
        <f aca="true">X$32*OFFSET('(Energiepreise)'!$I$25,0,$C269+'1. Anleitung'!$B$5-'(Energiepreise)'!$I$9)/100</f>
        <v>0</v>
      </c>
      <c r="Y270" s="688" t="n">
        <f aca="true">Y$32*OFFSET('(Energiepreise)'!$I$25,0,$C269+'1. Anleitung'!$B$5-'(Energiepreise)'!$I$9)/100</f>
        <v>0</v>
      </c>
      <c r="Z270" s="688" t="n">
        <f aca="true">Z$32*OFFSET('(Energiepreise)'!$I$25,0,$C269+'1. Anleitung'!$B$5-'(Energiepreise)'!$I$9)/100</f>
        <v>0</v>
      </c>
      <c r="AA270" s="688" t="n">
        <f aca="true">AA$32*OFFSET('(Energiepreise)'!$I$25,0,$C269+'1. Anleitung'!$B$5-'(Energiepreise)'!$I$9)/100</f>
        <v>0</v>
      </c>
      <c r="AB270" s="688" t="n">
        <f aca="true">AB$32*OFFSET('(Energiepreise)'!$I$25,0,$C269+'1. Anleitung'!$B$5-'(Energiepreise)'!$I$9)/100</f>
        <v>0</v>
      </c>
      <c r="AC270" s="688" t="n">
        <f aca="true">AC$32*OFFSET('(Energiepreise)'!$I$25,0,$C269+'1. Anleitung'!$B$5-'(Energiepreise)'!$I$9)/100</f>
        <v>0</v>
      </c>
      <c r="AD270" s="689" t="n">
        <f aca="true">AD$32*OFFSET('(Energiepreise)'!$I$25,0,$C269+'1. Anleitung'!$B$5-'(Energiepreise)'!$I$9)/100*(1-AD$26/100)</f>
        <v>0</v>
      </c>
      <c r="AE270" s="689" t="n">
        <f aca="true">AE$32*OFFSET('(Energiepreise)'!$I$25,0,$C269+'1. Anleitung'!$B$5-'(Energiepreise)'!$I$9)/100*(1-AE$26/100)</f>
        <v>0</v>
      </c>
      <c r="AF270" s="689" t="n">
        <f aca="true">AF$32*OFFSET('(Energiepreise)'!$I$25,0,$C269+'1. Anleitung'!$B$5-'(Energiepreise)'!$I$9)/100*(1-AF$26/100)</f>
        <v>0</v>
      </c>
      <c r="AG270" s="689" t="n">
        <f aca="true">AG$32*OFFSET('(Energiepreise)'!$I$25,0,$C269+'1. Anleitung'!$B$5-'(Energiepreise)'!$I$9)/100*(1-AG$26/100)</f>
        <v>0</v>
      </c>
      <c r="AH270" s="689" t="n">
        <f aca="true">AH$32*OFFSET('(Energiepreise)'!$I$25,0,$C269+'1. Anleitung'!$B$5-'(Energiepreise)'!$I$9)/100*(1-AH$26/100)</f>
        <v>0</v>
      </c>
      <c r="AI270" s="688" t="n">
        <f aca="true">AI$32*OFFSET('(Energiepreise)'!$I$25,0,$C269+'1. Anleitung'!$B$5-'(Energiepreise)'!$I$9)/100</f>
        <v>0</v>
      </c>
      <c r="AJ270" s="688" t="n">
        <f aca="true">AJ$32*OFFSET('(Energiepreise)'!$I$25,0,$C269+'1. Anleitung'!$B$5-'(Energiepreise)'!$I$9)/100</f>
        <v>0</v>
      </c>
      <c r="AK270" s="689" t="n">
        <f aca="true">AK$32*OFFSET('(Energiepreise)'!$I$25,0,$C269+'1. Anleitung'!$B$5-'(Energiepreise)'!$I$9)/100*(1-AK$26/100)</f>
        <v>0</v>
      </c>
      <c r="AL270" s="689" t="e">
        <f aca="true">AL$32*OFFSET('(Energiepreise)'!$I$25,0,$C269+'1. Anleitung'!$B$5-'(Energiepreise)'!$I$9)/100*(1-AL$26/100)</f>
        <v>#N/A</v>
      </c>
      <c r="AM270" s="689" t="e">
        <f aca="true">AM$32*OFFSET('(Energiepreise)'!$I$25,0,$C269+'1. Anleitung'!$B$5-'(Energiepreise)'!$I$9)/100*(1-AM$26/100)</f>
        <v>#N/A</v>
      </c>
      <c r="AN270" s="689" t="e">
        <f aca="true">AN$32*OFFSET('(Energiepreise)'!$I$25,0,$C269+'1. Anleitung'!$B$5-'(Energiepreise)'!$I$9)/100*(1-AN$26/100)</f>
        <v>#N/A</v>
      </c>
    </row>
    <row r="271" customFormat="false" ht="17.25" hidden="false" customHeight="false" outlineLevel="0" collapsed="false">
      <c r="A271" s="2"/>
      <c r="B271" s="4"/>
      <c r="C271" s="647" t="n">
        <v>8</v>
      </c>
      <c r="D271" s="637"/>
      <c r="E271" s="620"/>
      <c r="F271" s="648" t="n">
        <f aca="true">F$32*OFFSET('(Energiepreise)'!$I$25,0,$C270+'1. Anleitung'!$B$5-'(Energiepreise)'!$I$9)/100*(1-$F$26/100)</f>
        <v>0</v>
      </c>
      <c r="G271" s="648" t="n">
        <f aca="true">G$32*OFFSET('(Energiepreise)'!$I$25,0,$C270+'1. Anleitung'!$B$5-'(Energiepreise)'!$I$9)/100*(1-$F$26/100)</f>
        <v>0</v>
      </c>
      <c r="H271" s="648" t="n">
        <f aca="true">H$32*OFFSET('(Energiepreise)'!$I$25,0,$C270+'1. Anleitung'!$B$5-'(Energiepreise)'!$I$9)/100*(1-$F$26/100)</f>
        <v>0</v>
      </c>
      <c r="I271" s="648" t="n">
        <f aca="true">I$32*OFFSET('(Energiepreise)'!$I$25,0,$C270+'1. Anleitung'!$B$5-'(Energiepreise)'!$I$9)/100*(1-$F$26/100)</f>
        <v>0</v>
      </c>
      <c r="J271" s="639"/>
      <c r="K271" s="649" t="n">
        <f aca="false">SUM(F271:I271)</f>
        <v>0</v>
      </c>
      <c r="L271" s="639"/>
      <c r="M271" s="639"/>
      <c r="N271" s="650" t="n">
        <f aca="true">N$32*OFFSET('(Energiepreise)'!$I$25,0,$C270+'1. Anleitung'!$B$5-'(Energiepreise)'!$I$9)/100*(1-$N$26/100)</f>
        <v>0</v>
      </c>
      <c r="O271" s="650" t="n">
        <f aca="true">O$32*OFFSET('(Energiepreise)'!$I$25,0,$C270+'1. Anleitung'!$B$5-'(Energiepreise)'!$I$9)/100*(1-$N$26/100)</f>
        <v>0</v>
      </c>
      <c r="P271" s="650" t="n">
        <f aca="true">P$32*OFFSET('(Energiepreise)'!$I$25,0,$C270+'1. Anleitung'!$B$5-'(Energiepreise)'!$I$9)/100*(1-$N$26/100)</f>
        <v>0</v>
      </c>
      <c r="Q271" s="650" t="n">
        <f aca="true">Q$32*OFFSET('(Energiepreise)'!$I$25,0,$C270+'1. Anleitung'!$B$5-'(Energiepreise)'!$I$9)/100*(1-$N$26/100)</f>
        <v>0</v>
      </c>
      <c r="R271" s="643"/>
      <c r="S271" s="651" t="n">
        <f aca="false">SUM(N271:Q271)</f>
        <v>0</v>
      </c>
      <c r="T271" s="643"/>
      <c r="U271" s="687" t="n">
        <f aca="true">U$32*OFFSET('(Energiepreise)'!$I$25,0,$C270+'1. Anleitung'!$B$5-'(Energiepreise)'!$I$9)/100</f>
        <v>0</v>
      </c>
      <c r="V271" s="688" t="n">
        <f aca="true">V$32*OFFSET('(Energiepreise)'!$I$25,0,$C270+'1. Anleitung'!$B$5-'(Energiepreise)'!$I$9)/100</f>
        <v>0</v>
      </c>
      <c r="W271" s="688" t="n">
        <f aca="true">W$32*OFFSET('(Energiepreise)'!$I$25,0,$C270+'1. Anleitung'!$B$5-'(Energiepreise)'!$I$9)/100</f>
        <v>0</v>
      </c>
      <c r="X271" s="688" t="n">
        <f aca="true">X$32*OFFSET('(Energiepreise)'!$I$25,0,$C270+'1. Anleitung'!$B$5-'(Energiepreise)'!$I$9)/100</f>
        <v>0</v>
      </c>
      <c r="Y271" s="688" t="n">
        <f aca="true">Y$32*OFFSET('(Energiepreise)'!$I$25,0,$C270+'1. Anleitung'!$B$5-'(Energiepreise)'!$I$9)/100</f>
        <v>0</v>
      </c>
      <c r="Z271" s="688" t="n">
        <f aca="true">Z$32*OFFSET('(Energiepreise)'!$I$25,0,$C270+'1. Anleitung'!$B$5-'(Energiepreise)'!$I$9)/100</f>
        <v>0</v>
      </c>
      <c r="AA271" s="688" t="n">
        <f aca="true">AA$32*OFFSET('(Energiepreise)'!$I$25,0,$C270+'1. Anleitung'!$B$5-'(Energiepreise)'!$I$9)/100</f>
        <v>0</v>
      </c>
      <c r="AB271" s="688" t="n">
        <f aca="true">AB$32*OFFSET('(Energiepreise)'!$I$25,0,$C270+'1. Anleitung'!$B$5-'(Energiepreise)'!$I$9)/100</f>
        <v>0</v>
      </c>
      <c r="AC271" s="688" t="n">
        <f aca="true">AC$32*OFFSET('(Energiepreise)'!$I$25,0,$C270+'1. Anleitung'!$B$5-'(Energiepreise)'!$I$9)/100</f>
        <v>0</v>
      </c>
      <c r="AD271" s="689" t="n">
        <f aca="true">AD$32*OFFSET('(Energiepreise)'!$I$25,0,$C270+'1. Anleitung'!$B$5-'(Energiepreise)'!$I$9)/100*(1-AD$26/100)</f>
        <v>0</v>
      </c>
      <c r="AE271" s="689" t="n">
        <f aca="true">AE$32*OFFSET('(Energiepreise)'!$I$25,0,$C270+'1. Anleitung'!$B$5-'(Energiepreise)'!$I$9)/100*(1-AE$26/100)</f>
        <v>0</v>
      </c>
      <c r="AF271" s="689" t="n">
        <f aca="true">AF$32*OFFSET('(Energiepreise)'!$I$25,0,$C270+'1. Anleitung'!$B$5-'(Energiepreise)'!$I$9)/100*(1-AF$26/100)</f>
        <v>0</v>
      </c>
      <c r="AG271" s="689" t="n">
        <f aca="true">AG$32*OFFSET('(Energiepreise)'!$I$25,0,$C270+'1. Anleitung'!$B$5-'(Energiepreise)'!$I$9)/100*(1-AG$26/100)</f>
        <v>0</v>
      </c>
      <c r="AH271" s="689" t="n">
        <f aca="true">AH$32*OFFSET('(Energiepreise)'!$I$25,0,$C270+'1. Anleitung'!$B$5-'(Energiepreise)'!$I$9)/100*(1-AH$26/100)</f>
        <v>0</v>
      </c>
      <c r="AI271" s="688" t="n">
        <f aca="true">AI$32*OFFSET('(Energiepreise)'!$I$25,0,$C270+'1. Anleitung'!$B$5-'(Energiepreise)'!$I$9)/100</f>
        <v>0</v>
      </c>
      <c r="AJ271" s="688" t="n">
        <f aca="true">AJ$32*OFFSET('(Energiepreise)'!$I$25,0,$C270+'1. Anleitung'!$B$5-'(Energiepreise)'!$I$9)/100</f>
        <v>0</v>
      </c>
      <c r="AK271" s="689" t="n">
        <f aca="true">AK$32*OFFSET('(Energiepreise)'!$I$25,0,$C270+'1. Anleitung'!$B$5-'(Energiepreise)'!$I$9)/100*(1-AK$26/100)</f>
        <v>0</v>
      </c>
      <c r="AL271" s="689" t="e">
        <f aca="true">AL$32*OFFSET('(Energiepreise)'!$I$25,0,$C270+'1. Anleitung'!$B$5-'(Energiepreise)'!$I$9)/100*(1-AL$26/100)</f>
        <v>#N/A</v>
      </c>
      <c r="AM271" s="689" t="e">
        <f aca="true">AM$32*OFFSET('(Energiepreise)'!$I$25,0,$C270+'1. Anleitung'!$B$5-'(Energiepreise)'!$I$9)/100*(1-AM$26/100)</f>
        <v>#N/A</v>
      </c>
      <c r="AN271" s="689" t="e">
        <f aca="true">AN$32*OFFSET('(Energiepreise)'!$I$25,0,$C270+'1. Anleitung'!$B$5-'(Energiepreise)'!$I$9)/100*(1-AN$26/100)</f>
        <v>#N/A</v>
      </c>
    </row>
    <row r="272" customFormat="false" ht="17.25" hidden="false" customHeight="false" outlineLevel="0" collapsed="false">
      <c r="A272" s="2"/>
      <c r="B272" s="4"/>
      <c r="C272" s="647" t="n">
        <v>9</v>
      </c>
      <c r="D272" s="637"/>
      <c r="E272" s="620"/>
      <c r="F272" s="648" t="n">
        <f aca="true">F$32*OFFSET('(Energiepreise)'!$I$25,0,$C271+'1. Anleitung'!$B$5-'(Energiepreise)'!$I$9)/100*(1-$F$26/100)</f>
        <v>0</v>
      </c>
      <c r="G272" s="648" t="n">
        <f aca="true">G$32*OFFSET('(Energiepreise)'!$I$25,0,$C271+'1. Anleitung'!$B$5-'(Energiepreise)'!$I$9)/100*(1-$F$26/100)</f>
        <v>0</v>
      </c>
      <c r="H272" s="648" t="n">
        <f aca="true">H$32*OFFSET('(Energiepreise)'!$I$25,0,$C271+'1. Anleitung'!$B$5-'(Energiepreise)'!$I$9)/100*(1-$F$26/100)</f>
        <v>0</v>
      </c>
      <c r="I272" s="648" t="n">
        <f aca="true">I$32*OFFSET('(Energiepreise)'!$I$25,0,$C271+'1. Anleitung'!$B$5-'(Energiepreise)'!$I$9)/100*(1-$F$26/100)</f>
        <v>0</v>
      </c>
      <c r="J272" s="639"/>
      <c r="K272" s="649" t="n">
        <f aca="false">SUM(F272:I272)</f>
        <v>0</v>
      </c>
      <c r="L272" s="639"/>
      <c r="M272" s="639"/>
      <c r="N272" s="650" t="n">
        <f aca="true">N$32*OFFSET('(Energiepreise)'!$I$25,0,$C271+'1. Anleitung'!$B$5-'(Energiepreise)'!$I$9)/100*(1-$N$26/100)</f>
        <v>0</v>
      </c>
      <c r="O272" s="650" t="n">
        <f aca="true">O$32*OFFSET('(Energiepreise)'!$I$25,0,$C271+'1. Anleitung'!$B$5-'(Energiepreise)'!$I$9)/100*(1-$N$26/100)</f>
        <v>0</v>
      </c>
      <c r="P272" s="650" t="n">
        <f aca="true">P$32*OFFSET('(Energiepreise)'!$I$25,0,$C271+'1. Anleitung'!$B$5-'(Energiepreise)'!$I$9)/100*(1-$N$26/100)</f>
        <v>0</v>
      </c>
      <c r="Q272" s="650" t="n">
        <f aca="true">Q$32*OFFSET('(Energiepreise)'!$I$25,0,$C271+'1. Anleitung'!$B$5-'(Energiepreise)'!$I$9)/100*(1-$N$26/100)</f>
        <v>0</v>
      </c>
      <c r="R272" s="643"/>
      <c r="S272" s="651" t="n">
        <f aca="false">SUM(N272:Q272)</f>
        <v>0</v>
      </c>
      <c r="T272" s="643"/>
      <c r="U272" s="687" t="n">
        <f aca="true">U$32*OFFSET('(Energiepreise)'!$I$25,0,$C271+'1. Anleitung'!$B$5-'(Energiepreise)'!$I$9)/100</f>
        <v>0</v>
      </c>
      <c r="V272" s="688" t="n">
        <f aca="true">V$32*OFFSET('(Energiepreise)'!$I$25,0,$C271+'1. Anleitung'!$B$5-'(Energiepreise)'!$I$9)/100</f>
        <v>0</v>
      </c>
      <c r="W272" s="688" t="n">
        <f aca="true">W$32*OFFSET('(Energiepreise)'!$I$25,0,$C271+'1. Anleitung'!$B$5-'(Energiepreise)'!$I$9)/100</f>
        <v>0</v>
      </c>
      <c r="X272" s="688" t="n">
        <f aca="true">X$32*OFFSET('(Energiepreise)'!$I$25,0,$C271+'1. Anleitung'!$B$5-'(Energiepreise)'!$I$9)/100</f>
        <v>0</v>
      </c>
      <c r="Y272" s="688" t="n">
        <f aca="true">Y$32*OFFSET('(Energiepreise)'!$I$25,0,$C271+'1. Anleitung'!$B$5-'(Energiepreise)'!$I$9)/100</f>
        <v>0</v>
      </c>
      <c r="Z272" s="688" t="n">
        <f aca="true">Z$32*OFFSET('(Energiepreise)'!$I$25,0,$C271+'1. Anleitung'!$B$5-'(Energiepreise)'!$I$9)/100</f>
        <v>0</v>
      </c>
      <c r="AA272" s="688" t="n">
        <f aca="true">AA$32*OFFSET('(Energiepreise)'!$I$25,0,$C271+'1. Anleitung'!$B$5-'(Energiepreise)'!$I$9)/100</f>
        <v>0</v>
      </c>
      <c r="AB272" s="688" t="n">
        <f aca="true">AB$32*OFFSET('(Energiepreise)'!$I$25,0,$C271+'1. Anleitung'!$B$5-'(Energiepreise)'!$I$9)/100</f>
        <v>0</v>
      </c>
      <c r="AC272" s="688" t="n">
        <f aca="true">AC$32*OFFSET('(Energiepreise)'!$I$25,0,$C271+'1. Anleitung'!$B$5-'(Energiepreise)'!$I$9)/100</f>
        <v>0</v>
      </c>
      <c r="AD272" s="689" t="n">
        <f aca="true">AD$32*OFFSET('(Energiepreise)'!$I$25,0,$C271+'1. Anleitung'!$B$5-'(Energiepreise)'!$I$9)/100*(1-AD$26/100)</f>
        <v>0</v>
      </c>
      <c r="AE272" s="689" t="n">
        <f aca="true">AE$32*OFFSET('(Energiepreise)'!$I$25,0,$C271+'1. Anleitung'!$B$5-'(Energiepreise)'!$I$9)/100*(1-AE$26/100)</f>
        <v>0</v>
      </c>
      <c r="AF272" s="689" t="n">
        <f aca="true">AF$32*OFFSET('(Energiepreise)'!$I$25,0,$C271+'1. Anleitung'!$B$5-'(Energiepreise)'!$I$9)/100*(1-AF$26/100)</f>
        <v>0</v>
      </c>
      <c r="AG272" s="689" t="n">
        <f aca="true">AG$32*OFFSET('(Energiepreise)'!$I$25,0,$C271+'1. Anleitung'!$B$5-'(Energiepreise)'!$I$9)/100*(1-AG$26/100)</f>
        <v>0</v>
      </c>
      <c r="AH272" s="689" t="n">
        <f aca="true">AH$32*OFFSET('(Energiepreise)'!$I$25,0,$C271+'1. Anleitung'!$B$5-'(Energiepreise)'!$I$9)/100*(1-AH$26/100)</f>
        <v>0</v>
      </c>
      <c r="AI272" s="688" t="n">
        <f aca="true">AI$32*OFFSET('(Energiepreise)'!$I$25,0,$C271+'1. Anleitung'!$B$5-'(Energiepreise)'!$I$9)/100</f>
        <v>0</v>
      </c>
      <c r="AJ272" s="688" t="n">
        <f aca="true">AJ$32*OFFSET('(Energiepreise)'!$I$25,0,$C271+'1. Anleitung'!$B$5-'(Energiepreise)'!$I$9)/100</f>
        <v>0</v>
      </c>
      <c r="AK272" s="689" t="n">
        <f aca="true">AK$32*OFFSET('(Energiepreise)'!$I$25,0,$C271+'1. Anleitung'!$B$5-'(Energiepreise)'!$I$9)/100*(1-AK$26/100)</f>
        <v>0</v>
      </c>
      <c r="AL272" s="689" t="e">
        <f aca="true">AL$32*OFFSET('(Energiepreise)'!$I$25,0,$C271+'1. Anleitung'!$B$5-'(Energiepreise)'!$I$9)/100*(1-AL$26/100)</f>
        <v>#N/A</v>
      </c>
      <c r="AM272" s="689" t="e">
        <f aca="true">AM$32*OFFSET('(Energiepreise)'!$I$25,0,$C271+'1. Anleitung'!$B$5-'(Energiepreise)'!$I$9)/100*(1-AM$26/100)</f>
        <v>#N/A</v>
      </c>
      <c r="AN272" s="689" t="e">
        <f aca="true">AN$32*OFFSET('(Energiepreise)'!$I$25,0,$C271+'1. Anleitung'!$B$5-'(Energiepreise)'!$I$9)/100*(1-AN$26/100)</f>
        <v>#N/A</v>
      </c>
    </row>
    <row r="273" customFormat="false" ht="17.25" hidden="false" customHeight="false" outlineLevel="0" collapsed="false">
      <c r="A273" s="2"/>
      <c r="B273" s="4"/>
      <c r="C273" s="647" t="n">
        <v>10</v>
      </c>
      <c r="D273" s="637"/>
      <c r="E273" s="620"/>
      <c r="F273" s="648" t="n">
        <f aca="true">F$32*OFFSET('(Energiepreise)'!$I$25,0,$C272+'1. Anleitung'!$B$5-'(Energiepreise)'!$I$9)/100*(1-$F$26/100)</f>
        <v>0</v>
      </c>
      <c r="G273" s="648" t="n">
        <f aca="true">G$32*OFFSET('(Energiepreise)'!$I$25,0,$C272+'1. Anleitung'!$B$5-'(Energiepreise)'!$I$9)/100*(1-$F$26/100)</f>
        <v>0</v>
      </c>
      <c r="H273" s="648" t="n">
        <f aca="true">H$32*OFFSET('(Energiepreise)'!$I$25,0,$C272+'1. Anleitung'!$B$5-'(Energiepreise)'!$I$9)/100*(1-$F$26/100)</f>
        <v>0</v>
      </c>
      <c r="I273" s="648" t="n">
        <f aca="true">I$32*OFFSET('(Energiepreise)'!$I$25,0,$C272+'1. Anleitung'!$B$5-'(Energiepreise)'!$I$9)/100*(1-$F$26/100)</f>
        <v>0</v>
      </c>
      <c r="J273" s="639"/>
      <c r="K273" s="649" t="n">
        <f aca="false">SUM(F273:I273)</f>
        <v>0</v>
      </c>
      <c r="L273" s="639"/>
      <c r="M273" s="639"/>
      <c r="N273" s="650" t="n">
        <f aca="true">N$32*OFFSET('(Energiepreise)'!$I$25,0,$C272+'1. Anleitung'!$B$5-'(Energiepreise)'!$I$9)/100*(1-$N$26/100)</f>
        <v>0</v>
      </c>
      <c r="O273" s="650" t="n">
        <f aca="true">O$32*OFFSET('(Energiepreise)'!$I$25,0,$C272+'1. Anleitung'!$B$5-'(Energiepreise)'!$I$9)/100*(1-$N$26/100)</f>
        <v>0</v>
      </c>
      <c r="P273" s="650" t="n">
        <f aca="true">P$32*OFFSET('(Energiepreise)'!$I$25,0,$C272+'1. Anleitung'!$B$5-'(Energiepreise)'!$I$9)/100*(1-$N$26/100)</f>
        <v>0</v>
      </c>
      <c r="Q273" s="650" t="n">
        <f aca="true">Q$32*OFFSET('(Energiepreise)'!$I$25,0,$C272+'1. Anleitung'!$B$5-'(Energiepreise)'!$I$9)/100*(1-$N$26/100)</f>
        <v>0</v>
      </c>
      <c r="R273" s="643"/>
      <c r="S273" s="651" t="n">
        <f aca="false">SUM(N273:Q273)</f>
        <v>0</v>
      </c>
      <c r="T273" s="643"/>
      <c r="U273" s="687" t="n">
        <f aca="true">U$32*OFFSET('(Energiepreise)'!$I$25,0,$C272+'1. Anleitung'!$B$5-'(Energiepreise)'!$I$9)/100</f>
        <v>0</v>
      </c>
      <c r="V273" s="688" t="n">
        <f aca="true">V$32*OFFSET('(Energiepreise)'!$I$25,0,$C272+'1. Anleitung'!$B$5-'(Energiepreise)'!$I$9)/100</f>
        <v>0</v>
      </c>
      <c r="W273" s="688" t="n">
        <f aca="true">W$32*OFFSET('(Energiepreise)'!$I$25,0,$C272+'1. Anleitung'!$B$5-'(Energiepreise)'!$I$9)/100</f>
        <v>0</v>
      </c>
      <c r="X273" s="688" t="n">
        <f aca="true">X$32*OFFSET('(Energiepreise)'!$I$25,0,$C272+'1. Anleitung'!$B$5-'(Energiepreise)'!$I$9)/100</f>
        <v>0</v>
      </c>
      <c r="Y273" s="688" t="n">
        <f aca="true">Y$32*OFFSET('(Energiepreise)'!$I$25,0,$C272+'1. Anleitung'!$B$5-'(Energiepreise)'!$I$9)/100</f>
        <v>0</v>
      </c>
      <c r="Z273" s="688" t="n">
        <f aca="true">Z$32*OFFSET('(Energiepreise)'!$I$25,0,$C272+'1. Anleitung'!$B$5-'(Energiepreise)'!$I$9)/100</f>
        <v>0</v>
      </c>
      <c r="AA273" s="688" t="n">
        <f aca="true">AA$32*OFFSET('(Energiepreise)'!$I$25,0,$C272+'1. Anleitung'!$B$5-'(Energiepreise)'!$I$9)/100</f>
        <v>0</v>
      </c>
      <c r="AB273" s="688" t="n">
        <f aca="true">AB$32*OFFSET('(Energiepreise)'!$I$25,0,$C272+'1. Anleitung'!$B$5-'(Energiepreise)'!$I$9)/100</f>
        <v>0</v>
      </c>
      <c r="AC273" s="688" t="n">
        <f aca="true">AC$32*OFFSET('(Energiepreise)'!$I$25,0,$C272+'1. Anleitung'!$B$5-'(Energiepreise)'!$I$9)/100</f>
        <v>0</v>
      </c>
      <c r="AD273" s="689" t="n">
        <f aca="true">AD$32*OFFSET('(Energiepreise)'!$I$25,0,$C272+'1. Anleitung'!$B$5-'(Energiepreise)'!$I$9)/100*(1-AD$26/100)</f>
        <v>0</v>
      </c>
      <c r="AE273" s="689" t="n">
        <f aca="true">AE$32*OFFSET('(Energiepreise)'!$I$25,0,$C272+'1. Anleitung'!$B$5-'(Energiepreise)'!$I$9)/100*(1-AE$26/100)</f>
        <v>0</v>
      </c>
      <c r="AF273" s="689" t="n">
        <f aca="true">AF$32*OFFSET('(Energiepreise)'!$I$25,0,$C272+'1. Anleitung'!$B$5-'(Energiepreise)'!$I$9)/100*(1-AF$26/100)</f>
        <v>0</v>
      </c>
      <c r="AG273" s="689" t="n">
        <f aca="true">AG$32*OFFSET('(Energiepreise)'!$I$25,0,$C272+'1. Anleitung'!$B$5-'(Energiepreise)'!$I$9)/100*(1-AG$26/100)</f>
        <v>0</v>
      </c>
      <c r="AH273" s="689" t="n">
        <f aca="true">AH$32*OFFSET('(Energiepreise)'!$I$25,0,$C272+'1. Anleitung'!$B$5-'(Energiepreise)'!$I$9)/100*(1-AH$26/100)</f>
        <v>0</v>
      </c>
      <c r="AI273" s="688" t="n">
        <f aca="true">AI$32*OFFSET('(Energiepreise)'!$I$25,0,$C272+'1. Anleitung'!$B$5-'(Energiepreise)'!$I$9)/100</f>
        <v>0</v>
      </c>
      <c r="AJ273" s="688" t="n">
        <f aca="true">AJ$32*OFFSET('(Energiepreise)'!$I$25,0,$C272+'1. Anleitung'!$B$5-'(Energiepreise)'!$I$9)/100</f>
        <v>0</v>
      </c>
      <c r="AK273" s="689" t="n">
        <f aca="true">AK$32*OFFSET('(Energiepreise)'!$I$25,0,$C272+'1. Anleitung'!$B$5-'(Energiepreise)'!$I$9)/100*(1-AK$26/100)</f>
        <v>0</v>
      </c>
      <c r="AL273" s="689" t="e">
        <f aca="true">AL$32*OFFSET('(Energiepreise)'!$I$25,0,$C272+'1. Anleitung'!$B$5-'(Energiepreise)'!$I$9)/100*(1-AL$26/100)</f>
        <v>#N/A</v>
      </c>
      <c r="AM273" s="689" t="e">
        <f aca="true">AM$32*OFFSET('(Energiepreise)'!$I$25,0,$C272+'1. Anleitung'!$B$5-'(Energiepreise)'!$I$9)/100*(1-AM$26/100)</f>
        <v>#N/A</v>
      </c>
      <c r="AN273" s="689" t="e">
        <f aca="true">AN$32*OFFSET('(Energiepreise)'!$I$25,0,$C272+'1. Anleitung'!$B$5-'(Energiepreise)'!$I$9)/100*(1-AN$26/100)</f>
        <v>#N/A</v>
      </c>
    </row>
    <row r="274" customFormat="false" ht="17.25" hidden="false" customHeight="false" outlineLevel="0" collapsed="false">
      <c r="A274" s="2"/>
      <c r="B274" s="4"/>
      <c r="C274" s="647" t="n">
        <v>11</v>
      </c>
      <c r="D274" s="637"/>
      <c r="E274" s="620"/>
      <c r="F274" s="648" t="n">
        <f aca="true">F$32*OFFSET('(Energiepreise)'!$I$25,0,$C273+'1. Anleitung'!$B$5-'(Energiepreise)'!$I$9)/100*(1-$F$26/100)</f>
        <v>0</v>
      </c>
      <c r="G274" s="648" t="n">
        <f aca="true">G$32*OFFSET('(Energiepreise)'!$I$25,0,$C273+'1. Anleitung'!$B$5-'(Energiepreise)'!$I$9)/100*(1-$F$26/100)</f>
        <v>0</v>
      </c>
      <c r="H274" s="648" t="n">
        <f aca="true">H$32*OFFSET('(Energiepreise)'!$I$25,0,$C273+'1. Anleitung'!$B$5-'(Energiepreise)'!$I$9)/100*(1-$F$26/100)</f>
        <v>0</v>
      </c>
      <c r="I274" s="648" t="n">
        <f aca="true">I$32*OFFSET('(Energiepreise)'!$I$25,0,$C273+'1. Anleitung'!$B$5-'(Energiepreise)'!$I$9)/100*(1-$F$26/100)</f>
        <v>0</v>
      </c>
      <c r="J274" s="639"/>
      <c r="K274" s="649" t="n">
        <f aca="false">SUM(F274:I274)</f>
        <v>0</v>
      </c>
      <c r="L274" s="639"/>
      <c r="M274" s="639"/>
      <c r="N274" s="650" t="n">
        <f aca="true">N$32*OFFSET('(Energiepreise)'!$I$25,0,$C273+'1. Anleitung'!$B$5-'(Energiepreise)'!$I$9)/100*(1-$N$26/100)</f>
        <v>0</v>
      </c>
      <c r="O274" s="650" t="n">
        <f aca="true">O$32*OFFSET('(Energiepreise)'!$I$25,0,$C273+'1. Anleitung'!$B$5-'(Energiepreise)'!$I$9)/100*(1-$N$26/100)</f>
        <v>0</v>
      </c>
      <c r="P274" s="650" t="n">
        <f aca="true">P$32*OFFSET('(Energiepreise)'!$I$25,0,$C273+'1. Anleitung'!$B$5-'(Energiepreise)'!$I$9)/100*(1-$N$26/100)</f>
        <v>0</v>
      </c>
      <c r="Q274" s="650" t="n">
        <f aca="true">Q$32*OFFSET('(Energiepreise)'!$I$25,0,$C273+'1. Anleitung'!$B$5-'(Energiepreise)'!$I$9)/100*(1-$N$26/100)</f>
        <v>0</v>
      </c>
      <c r="R274" s="643"/>
      <c r="S274" s="651" t="n">
        <f aca="false">SUM(N274:Q274)</f>
        <v>0</v>
      </c>
      <c r="T274" s="643"/>
      <c r="U274" s="687" t="n">
        <f aca="true">U$32*OFFSET('(Energiepreise)'!$I$25,0,$C273+'1. Anleitung'!$B$5-'(Energiepreise)'!$I$9)/100</f>
        <v>0</v>
      </c>
      <c r="V274" s="688" t="n">
        <f aca="true">V$32*OFFSET('(Energiepreise)'!$I$25,0,$C273+'1. Anleitung'!$B$5-'(Energiepreise)'!$I$9)/100</f>
        <v>0</v>
      </c>
      <c r="W274" s="688" t="n">
        <f aca="true">W$32*OFFSET('(Energiepreise)'!$I$25,0,$C273+'1. Anleitung'!$B$5-'(Energiepreise)'!$I$9)/100</f>
        <v>0</v>
      </c>
      <c r="X274" s="688" t="n">
        <f aca="true">X$32*OFFSET('(Energiepreise)'!$I$25,0,$C273+'1. Anleitung'!$B$5-'(Energiepreise)'!$I$9)/100</f>
        <v>0</v>
      </c>
      <c r="Y274" s="688" t="n">
        <f aca="true">Y$32*OFFSET('(Energiepreise)'!$I$25,0,$C273+'1. Anleitung'!$B$5-'(Energiepreise)'!$I$9)/100</f>
        <v>0</v>
      </c>
      <c r="Z274" s="688" t="n">
        <f aca="true">Z$32*OFFSET('(Energiepreise)'!$I$25,0,$C273+'1. Anleitung'!$B$5-'(Energiepreise)'!$I$9)/100</f>
        <v>0</v>
      </c>
      <c r="AA274" s="688" t="n">
        <f aca="true">AA$32*OFFSET('(Energiepreise)'!$I$25,0,$C273+'1. Anleitung'!$B$5-'(Energiepreise)'!$I$9)/100</f>
        <v>0</v>
      </c>
      <c r="AB274" s="688" t="n">
        <f aca="true">AB$32*OFFSET('(Energiepreise)'!$I$25,0,$C273+'1. Anleitung'!$B$5-'(Energiepreise)'!$I$9)/100</f>
        <v>0</v>
      </c>
      <c r="AC274" s="688" t="n">
        <f aca="true">AC$32*OFFSET('(Energiepreise)'!$I$25,0,$C273+'1. Anleitung'!$B$5-'(Energiepreise)'!$I$9)/100</f>
        <v>0</v>
      </c>
      <c r="AD274" s="689" t="n">
        <f aca="true">AD$32*OFFSET('(Energiepreise)'!$I$25,0,$C273+'1. Anleitung'!$B$5-'(Energiepreise)'!$I$9)/100*(1-AD$26/100)</f>
        <v>0</v>
      </c>
      <c r="AE274" s="689" t="n">
        <f aca="true">AE$32*OFFSET('(Energiepreise)'!$I$25,0,$C273+'1. Anleitung'!$B$5-'(Energiepreise)'!$I$9)/100*(1-AE$26/100)</f>
        <v>0</v>
      </c>
      <c r="AF274" s="689" t="n">
        <f aca="true">AF$32*OFFSET('(Energiepreise)'!$I$25,0,$C273+'1. Anleitung'!$B$5-'(Energiepreise)'!$I$9)/100*(1-AF$26/100)</f>
        <v>0</v>
      </c>
      <c r="AG274" s="689" t="n">
        <f aca="true">AG$32*OFFSET('(Energiepreise)'!$I$25,0,$C273+'1. Anleitung'!$B$5-'(Energiepreise)'!$I$9)/100*(1-AG$26/100)</f>
        <v>0</v>
      </c>
      <c r="AH274" s="689" t="n">
        <f aca="true">AH$32*OFFSET('(Energiepreise)'!$I$25,0,$C273+'1. Anleitung'!$B$5-'(Energiepreise)'!$I$9)/100*(1-AH$26/100)</f>
        <v>0</v>
      </c>
      <c r="AI274" s="688" t="n">
        <f aca="true">AI$32*OFFSET('(Energiepreise)'!$I$25,0,$C273+'1. Anleitung'!$B$5-'(Energiepreise)'!$I$9)/100</f>
        <v>0</v>
      </c>
      <c r="AJ274" s="688" t="n">
        <f aca="true">AJ$32*OFFSET('(Energiepreise)'!$I$25,0,$C273+'1. Anleitung'!$B$5-'(Energiepreise)'!$I$9)/100</f>
        <v>0</v>
      </c>
      <c r="AK274" s="689" t="n">
        <f aca="true">AK$32*OFFSET('(Energiepreise)'!$I$25,0,$C273+'1. Anleitung'!$B$5-'(Energiepreise)'!$I$9)/100*(1-AK$26/100)</f>
        <v>0</v>
      </c>
      <c r="AL274" s="689" t="e">
        <f aca="true">AL$32*OFFSET('(Energiepreise)'!$I$25,0,$C273+'1. Anleitung'!$B$5-'(Energiepreise)'!$I$9)/100*(1-AL$26/100)</f>
        <v>#N/A</v>
      </c>
      <c r="AM274" s="689" t="e">
        <f aca="true">AM$32*OFFSET('(Energiepreise)'!$I$25,0,$C273+'1. Anleitung'!$B$5-'(Energiepreise)'!$I$9)/100*(1-AM$26/100)</f>
        <v>#N/A</v>
      </c>
      <c r="AN274" s="689" t="e">
        <f aca="true">AN$32*OFFSET('(Energiepreise)'!$I$25,0,$C273+'1. Anleitung'!$B$5-'(Energiepreise)'!$I$9)/100*(1-AN$26/100)</f>
        <v>#N/A</v>
      </c>
    </row>
    <row r="275" customFormat="false" ht="17.25" hidden="false" customHeight="false" outlineLevel="0" collapsed="false">
      <c r="A275" s="2"/>
      <c r="B275" s="4"/>
      <c r="C275" s="647" t="n">
        <v>12</v>
      </c>
      <c r="D275" s="637"/>
      <c r="E275" s="620"/>
      <c r="F275" s="648" t="n">
        <f aca="true">F$32*OFFSET('(Energiepreise)'!$I$25,0,$C274+'1. Anleitung'!$B$5-'(Energiepreise)'!$I$9)/100*(1-$F$26/100)</f>
        <v>0</v>
      </c>
      <c r="G275" s="648" t="n">
        <f aca="true">G$32*OFFSET('(Energiepreise)'!$I$25,0,$C274+'1. Anleitung'!$B$5-'(Energiepreise)'!$I$9)/100*(1-$F$26/100)</f>
        <v>0</v>
      </c>
      <c r="H275" s="648" t="n">
        <f aca="true">H$32*OFFSET('(Energiepreise)'!$I$25,0,$C274+'1. Anleitung'!$B$5-'(Energiepreise)'!$I$9)/100*(1-$F$26/100)</f>
        <v>0</v>
      </c>
      <c r="I275" s="648" t="n">
        <f aca="true">I$32*OFFSET('(Energiepreise)'!$I$25,0,$C274+'1. Anleitung'!$B$5-'(Energiepreise)'!$I$9)/100*(1-$F$26/100)</f>
        <v>0</v>
      </c>
      <c r="J275" s="639"/>
      <c r="K275" s="649" t="n">
        <f aca="false">SUM(F275:I275)</f>
        <v>0</v>
      </c>
      <c r="L275" s="639"/>
      <c r="M275" s="639"/>
      <c r="N275" s="650" t="n">
        <f aca="true">N$32*OFFSET('(Energiepreise)'!$I$25,0,$C274+'1. Anleitung'!$B$5-'(Energiepreise)'!$I$9)/100*(1-$N$26/100)</f>
        <v>0</v>
      </c>
      <c r="O275" s="650" t="n">
        <f aca="true">O$32*OFFSET('(Energiepreise)'!$I$25,0,$C274+'1. Anleitung'!$B$5-'(Energiepreise)'!$I$9)/100*(1-$N$26/100)</f>
        <v>0</v>
      </c>
      <c r="P275" s="650" t="n">
        <f aca="true">P$32*OFFSET('(Energiepreise)'!$I$25,0,$C274+'1. Anleitung'!$B$5-'(Energiepreise)'!$I$9)/100*(1-$N$26/100)</f>
        <v>0</v>
      </c>
      <c r="Q275" s="650" t="n">
        <f aca="true">Q$32*OFFSET('(Energiepreise)'!$I$25,0,$C274+'1. Anleitung'!$B$5-'(Energiepreise)'!$I$9)/100*(1-$N$26/100)</f>
        <v>0</v>
      </c>
      <c r="R275" s="643"/>
      <c r="S275" s="651" t="n">
        <f aca="false">SUM(N275:Q275)</f>
        <v>0</v>
      </c>
      <c r="T275" s="643"/>
      <c r="U275" s="687" t="n">
        <f aca="true">U$32*OFFSET('(Energiepreise)'!$I$25,0,$C274+'1. Anleitung'!$B$5-'(Energiepreise)'!$I$9)/100</f>
        <v>0</v>
      </c>
      <c r="V275" s="688" t="n">
        <f aca="true">V$32*OFFSET('(Energiepreise)'!$I$25,0,$C274+'1. Anleitung'!$B$5-'(Energiepreise)'!$I$9)/100</f>
        <v>0</v>
      </c>
      <c r="W275" s="688" t="n">
        <f aca="true">W$32*OFFSET('(Energiepreise)'!$I$25,0,$C274+'1. Anleitung'!$B$5-'(Energiepreise)'!$I$9)/100</f>
        <v>0</v>
      </c>
      <c r="X275" s="688" t="n">
        <f aca="true">X$32*OFFSET('(Energiepreise)'!$I$25,0,$C274+'1. Anleitung'!$B$5-'(Energiepreise)'!$I$9)/100</f>
        <v>0</v>
      </c>
      <c r="Y275" s="688" t="n">
        <f aca="true">Y$32*OFFSET('(Energiepreise)'!$I$25,0,$C274+'1. Anleitung'!$B$5-'(Energiepreise)'!$I$9)/100</f>
        <v>0</v>
      </c>
      <c r="Z275" s="688" t="n">
        <f aca="true">Z$32*OFFSET('(Energiepreise)'!$I$25,0,$C274+'1. Anleitung'!$B$5-'(Energiepreise)'!$I$9)/100</f>
        <v>0</v>
      </c>
      <c r="AA275" s="688" t="n">
        <f aca="true">AA$32*OFFSET('(Energiepreise)'!$I$25,0,$C274+'1. Anleitung'!$B$5-'(Energiepreise)'!$I$9)/100</f>
        <v>0</v>
      </c>
      <c r="AB275" s="688" t="n">
        <f aca="true">AB$32*OFFSET('(Energiepreise)'!$I$25,0,$C274+'1. Anleitung'!$B$5-'(Energiepreise)'!$I$9)/100</f>
        <v>0</v>
      </c>
      <c r="AC275" s="688" t="n">
        <f aca="true">AC$32*OFFSET('(Energiepreise)'!$I$25,0,$C274+'1. Anleitung'!$B$5-'(Energiepreise)'!$I$9)/100</f>
        <v>0</v>
      </c>
      <c r="AD275" s="689" t="n">
        <f aca="true">AD$32*OFFSET('(Energiepreise)'!$I$25,0,$C274+'1. Anleitung'!$B$5-'(Energiepreise)'!$I$9)/100*(1-AD$26/100)</f>
        <v>0</v>
      </c>
      <c r="AE275" s="689" t="n">
        <f aca="true">AE$32*OFFSET('(Energiepreise)'!$I$25,0,$C274+'1. Anleitung'!$B$5-'(Energiepreise)'!$I$9)/100*(1-AE$26/100)</f>
        <v>0</v>
      </c>
      <c r="AF275" s="689" t="n">
        <f aca="true">AF$32*OFFSET('(Energiepreise)'!$I$25,0,$C274+'1. Anleitung'!$B$5-'(Energiepreise)'!$I$9)/100*(1-AF$26/100)</f>
        <v>0</v>
      </c>
      <c r="AG275" s="689" t="n">
        <f aca="true">AG$32*OFFSET('(Energiepreise)'!$I$25,0,$C274+'1. Anleitung'!$B$5-'(Energiepreise)'!$I$9)/100*(1-AG$26/100)</f>
        <v>0</v>
      </c>
      <c r="AH275" s="689" t="n">
        <f aca="true">AH$32*OFFSET('(Energiepreise)'!$I$25,0,$C274+'1. Anleitung'!$B$5-'(Energiepreise)'!$I$9)/100*(1-AH$26/100)</f>
        <v>0</v>
      </c>
      <c r="AI275" s="688" t="n">
        <f aca="true">AI$32*OFFSET('(Energiepreise)'!$I$25,0,$C274+'1. Anleitung'!$B$5-'(Energiepreise)'!$I$9)/100</f>
        <v>0</v>
      </c>
      <c r="AJ275" s="688" t="n">
        <f aca="true">AJ$32*OFFSET('(Energiepreise)'!$I$25,0,$C274+'1. Anleitung'!$B$5-'(Energiepreise)'!$I$9)/100</f>
        <v>0</v>
      </c>
      <c r="AK275" s="689" t="n">
        <f aca="true">AK$32*OFFSET('(Energiepreise)'!$I$25,0,$C274+'1. Anleitung'!$B$5-'(Energiepreise)'!$I$9)/100*(1-AK$26/100)</f>
        <v>0</v>
      </c>
      <c r="AL275" s="689" t="e">
        <f aca="true">AL$32*OFFSET('(Energiepreise)'!$I$25,0,$C274+'1. Anleitung'!$B$5-'(Energiepreise)'!$I$9)/100*(1-AL$26/100)</f>
        <v>#N/A</v>
      </c>
      <c r="AM275" s="689" t="e">
        <f aca="true">AM$32*OFFSET('(Energiepreise)'!$I$25,0,$C274+'1. Anleitung'!$B$5-'(Energiepreise)'!$I$9)/100*(1-AM$26/100)</f>
        <v>#N/A</v>
      </c>
      <c r="AN275" s="689" t="e">
        <f aca="true">AN$32*OFFSET('(Energiepreise)'!$I$25,0,$C274+'1. Anleitung'!$B$5-'(Energiepreise)'!$I$9)/100*(1-AN$26/100)</f>
        <v>#N/A</v>
      </c>
    </row>
    <row r="276" customFormat="false" ht="17.25" hidden="false" customHeight="false" outlineLevel="0" collapsed="false">
      <c r="A276" s="2"/>
      <c r="B276" s="4"/>
      <c r="C276" s="647" t="n">
        <v>13</v>
      </c>
      <c r="D276" s="637"/>
      <c r="E276" s="620"/>
      <c r="F276" s="648" t="n">
        <f aca="true">F$32*OFFSET('(Energiepreise)'!$I$25,0,$C275+'1. Anleitung'!$B$5-'(Energiepreise)'!$I$9)/100*(1-$F$26/100)</f>
        <v>0</v>
      </c>
      <c r="G276" s="648" t="n">
        <f aca="true">G$32*OFFSET('(Energiepreise)'!$I$25,0,$C275+'1. Anleitung'!$B$5-'(Energiepreise)'!$I$9)/100*(1-$F$26/100)</f>
        <v>0</v>
      </c>
      <c r="H276" s="648" t="n">
        <f aca="true">H$32*OFFSET('(Energiepreise)'!$I$25,0,$C275+'1. Anleitung'!$B$5-'(Energiepreise)'!$I$9)/100*(1-$F$26/100)</f>
        <v>0</v>
      </c>
      <c r="I276" s="648" t="n">
        <f aca="true">I$32*OFFSET('(Energiepreise)'!$I$25,0,$C275+'1. Anleitung'!$B$5-'(Energiepreise)'!$I$9)/100*(1-$F$26/100)</f>
        <v>0</v>
      </c>
      <c r="J276" s="639"/>
      <c r="K276" s="649" t="n">
        <f aca="false">SUM(F276:I276)</f>
        <v>0</v>
      </c>
      <c r="L276" s="639"/>
      <c r="M276" s="639"/>
      <c r="N276" s="650" t="n">
        <f aca="true">N$32*OFFSET('(Energiepreise)'!$I$25,0,$C275+'1. Anleitung'!$B$5-'(Energiepreise)'!$I$9)/100*(1-$N$26/100)</f>
        <v>0</v>
      </c>
      <c r="O276" s="650" t="n">
        <f aca="true">O$32*OFFSET('(Energiepreise)'!$I$25,0,$C275+'1. Anleitung'!$B$5-'(Energiepreise)'!$I$9)/100*(1-$N$26/100)</f>
        <v>0</v>
      </c>
      <c r="P276" s="650" t="n">
        <f aca="true">P$32*OFFSET('(Energiepreise)'!$I$25,0,$C275+'1. Anleitung'!$B$5-'(Energiepreise)'!$I$9)/100*(1-$N$26/100)</f>
        <v>0</v>
      </c>
      <c r="Q276" s="650" t="n">
        <f aca="true">Q$32*OFFSET('(Energiepreise)'!$I$25,0,$C275+'1. Anleitung'!$B$5-'(Energiepreise)'!$I$9)/100*(1-$N$26/100)</f>
        <v>0</v>
      </c>
      <c r="R276" s="643"/>
      <c r="S276" s="651" t="n">
        <f aca="false">SUM(N276:Q276)</f>
        <v>0</v>
      </c>
      <c r="T276" s="643"/>
      <c r="U276" s="687" t="n">
        <f aca="true">U$32*OFFSET('(Energiepreise)'!$I$25,0,$C275+'1. Anleitung'!$B$5-'(Energiepreise)'!$I$9)/100</f>
        <v>0</v>
      </c>
      <c r="V276" s="688" t="n">
        <f aca="true">V$32*OFFSET('(Energiepreise)'!$I$25,0,$C275+'1. Anleitung'!$B$5-'(Energiepreise)'!$I$9)/100</f>
        <v>0</v>
      </c>
      <c r="W276" s="688" t="n">
        <f aca="true">W$32*OFFSET('(Energiepreise)'!$I$25,0,$C275+'1. Anleitung'!$B$5-'(Energiepreise)'!$I$9)/100</f>
        <v>0</v>
      </c>
      <c r="X276" s="688" t="n">
        <f aca="true">X$32*OFFSET('(Energiepreise)'!$I$25,0,$C275+'1. Anleitung'!$B$5-'(Energiepreise)'!$I$9)/100</f>
        <v>0</v>
      </c>
      <c r="Y276" s="688" t="n">
        <f aca="true">Y$32*OFFSET('(Energiepreise)'!$I$25,0,$C275+'1. Anleitung'!$B$5-'(Energiepreise)'!$I$9)/100</f>
        <v>0</v>
      </c>
      <c r="Z276" s="688" t="n">
        <f aca="true">Z$32*OFFSET('(Energiepreise)'!$I$25,0,$C275+'1. Anleitung'!$B$5-'(Energiepreise)'!$I$9)/100</f>
        <v>0</v>
      </c>
      <c r="AA276" s="688" t="n">
        <f aca="true">AA$32*OFFSET('(Energiepreise)'!$I$25,0,$C275+'1. Anleitung'!$B$5-'(Energiepreise)'!$I$9)/100</f>
        <v>0</v>
      </c>
      <c r="AB276" s="688" t="n">
        <f aca="true">AB$32*OFFSET('(Energiepreise)'!$I$25,0,$C275+'1. Anleitung'!$B$5-'(Energiepreise)'!$I$9)/100</f>
        <v>0</v>
      </c>
      <c r="AC276" s="688" t="n">
        <f aca="true">AC$32*OFFSET('(Energiepreise)'!$I$25,0,$C275+'1. Anleitung'!$B$5-'(Energiepreise)'!$I$9)/100</f>
        <v>0</v>
      </c>
      <c r="AD276" s="689" t="n">
        <f aca="true">AD$32*OFFSET('(Energiepreise)'!$I$25,0,$C275+'1. Anleitung'!$B$5-'(Energiepreise)'!$I$9)/100*(1-AD$26/100)</f>
        <v>0</v>
      </c>
      <c r="AE276" s="689" t="n">
        <f aca="true">AE$32*OFFSET('(Energiepreise)'!$I$25,0,$C275+'1. Anleitung'!$B$5-'(Energiepreise)'!$I$9)/100*(1-AE$26/100)</f>
        <v>0</v>
      </c>
      <c r="AF276" s="689" t="n">
        <f aca="true">AF$32*OFFSET('(Energiepreise)'!$I$25,0,$C275+'1. Anleitung'!$B$5-'(Energiepreise)'!$I$9)/100*(1-AF$26/100)</f>
        <v>0</v>
      </c>
      <c r="AG276" s="689" t="n">
        <f aca="true">AG$32*OFFSET('(Energiepreise)'!$I$25,0,$C275+'1. Anleitung'!$B$5-'(Energiepreise)'!$I$9)/100*(1-AG$26/100)</f>
        <v>0</v>
      </c>
      <c r="AH276" s="689" t="n">
        <f aca="true">AH$32*OFFSET('(Energiepreise)'!$I$25,0,$C275+'1. Anleitung'!$B$5-'(Energiepreise)'!$I$9)/100*(1-AH$26/100)</f>
        <v>0</v>
      </c>
      <c r="AI276" s="688" t="n">
        <f aca="true">AI$32*OFFSET('(Energiepreise)'!$I$25,0,$C275+'1. Anleitung'!$B$5-'(Energiepreise)'!$I$9)/100</f>
        <v>0</v>
      </c>
      <c r="AJ276" s="688" t="n">
        <f aca="true">AJ$32*OFFSET('(Energiepreise)'!$I$25,0,$C275+'1. Anleitung'!$B$5-'(Energiepreise)'!$I$9)/100</f>
        <v>0</v>
      </c>
      <c r="AK276" s="689" t="n">
        <f aca="true">AK$32*OFFSET('(Energiepreise)'!$I$25,0,$C275+'1. Anleitung'!$B$5-'(Energiepreise)'!$I$9)/100*(1-AK$26/100)</f>
        <v>0</v>
      </c>
      <c r="AL276" s="689" t="e">
        <f aca="true">AL$32*OFFSET('(Energiepreise)'!$I$25,0,$C275+'1. Anleitung'!$B$5-'(Energiepreise)'!$I$9)/100*(1-AL$26/100)</f>
        <v>#N/A</v>
      </c>
      <c r="AM276" s="689" t="e">
        <f aca="true">AM$32*OFFSET('(Energiepreise)'!$I$25,0,$C275+'1. Anleitung'!$B$5-'(Energiepreise)'!$I$9)/100*(1-AM$26/100)</f>
        <v>#N/A</v>
      </c>
      <c r="AN276" s="689" t="e">
        <f aca="true">AN$32*OFFSET('(Energiepreise)'!$I$25,0,$C275+'1. Anleitung'!$B$5-'(Energiepreise)'!$I$9)/100*(1-AN$26/100)</f>
        <v>#N/A</v>
      </c>
    </row>
    <row r="277" customFormat="false" ht="17.25" hidden="false" customHeight="false" outlineLevel="0" collapsed="false">
      <c r="A277" s="2"/>
      <c r="B277" s="4"/>
      <c r="C277" s="647" t="n">
        <v>14</v>
      </c>
      <c r="D277" s="637"/>
      <c r="E277" s="620"/>
      <c r="F277" s="648" t="n">
        <f aca="true">F$32*OFFSET('(Energiepreise)'!$I$25,0,$C276+'1. Anleitung'!$B$5-'(Energiepreise)'!$I$9)/100*(1-$F$26/100)</f>
        <v>0</v>
      </c>
      <c r="G277" s="648" t="n">
        <f aca="true">G$32*OFFSET('(Energiepreise)'!$I$25,0,$C276+'1. Anleitung'!$B$5-'(Energiepreise)'!$I$9)/100*(1-$F$26/100)</f>
        <v>0</v>
      </c>
      <c r="H277" s="648" t="n">
        <f aca="true">H$32*OFFSET('(Energiepreise)'!$I$25,0,$C276+'1. Anleitung'!$B$5-'(Energiepreise)'!$I$9)/100*(1-$F$26/100)</f>
        <v>0</v>
      </c>
      <c r="I277" s="648" t="n">
        <f aca="true">I$32*OFFSET('(Energiepreise)'!$I$25,0,$C276+'1. Anleitung'!$B$5-'(Energiepreise)'!$I$9)/100*(1-$F$26/100)</f>
        <v>0</v>
      </c>
      <c r="J277" s="639"/>
      <c r="K277" s="649" t="n">
        <f aca="false">SUM(F277:I277)</f>
        <v>0</v>
      </c>
      <c r="L277" s="639"/>
      <c r="M277" s="639"/>
      <c r="N277" s="650" t="n">
        <f aca="true">N$32*OFFSET('(Energiepreise)'!$I$25,0,$C276+'1. Anleitung'!$B$5-'(Energiepreise)'!$I$9)/100*(1-$N$26/100)</f>
        <v>0</v>
      </c>
      <c r="O277" s="650" t="n">
        <f aca="true">O$32*OFFSET('(Energiepreise)'!$I$25,0,$C276+'1. Anleitung'!$B$5-'(Energiepreise)'!$I$9)/100*(1-$N$26/100)</f>
        <v>0</v>
      </c>
      <c r="P277" s="650" t="n">
        <f aca="true">P$32*OFFSET('(Energiepreise)'!$I$25,0,$C276+'1. Anleitung'!$B$5-'(Energiepreise)'!$I$9)/100*(1-$N$26/100)</f>
        <v>0</v>
      </c>
      <c r="Q277" s="650" t="n">
        <f aca="true">Q$32*OFFSET('(Energiepreise)'!$I$25,0,$C276+'1. Anleitung'!$B$5-'(Energiepreise)'!$I$9)/100*(1-$N$26/100)</f>
        <v>0</v>
      </c>
      <c r="R277" s="643"/>
      <c r="S277" s="651" t="n">
        <f aca="false">SUM(N277:Q277)</f>
        <v>0</v>
      </c>
      <c r="T277" s="643"/>
      <c r="U277" s="687" t="n">
        <f aca="true">U$32*OFFSET('(Energiepreise)'!$I$25,0,$C276+'1. Anleitung'!$B$5-'(Energiepreise)'!$I$9)/100</f>
        <v>0</v>
      </c>
      <c r="V277" s="688" t="n">
        <f aca="true">V$32*OFFSET('(Energiepreise)'!$I$25,0,$C276+'1. Anleitung'!$B$5-'(Energiepreise)'!$I$9)/100</f>
        <v>0</v>
      </c>
      <c r="W277" s="688" t="n">
        <f aca="true">W$32*OFFSET('(Energiepreise)'!$I$25,0,$C276+'1. Anleitung'!$B$5-'(Energiepreise)'!$I$9)/100</f>
        <v>0</v>
      </c>
      <c r="X277" s="688" t="n">
        <f aca="true">X$32*OFFSET('(Energiepreise)'!$I$25,0,$C276+'1. Anleitung'!$B$5-'(Energiepreise)'!$I$9)/100</f>
        <v>0</v>
      </c>
      <c r="Y277" s="688" t="n">
        <f aca="true">Y$32*OFFSET('(Energiepreise)'!$I$25,0,$C276+'1. Anleitung'!$B$5-'(Energiepreise)'!$I$9)/100</f>
        <v>0</v>
      </c>
      <c r="Z277" s="688" t="n">
        <f aca="true">Z$32*OFFSET('(Energiepreise)'!$I$25,0,$C276+'1. Anleitung'!$B$5-'(Energiepreise)'!$I$9)/100</f>
        <v>0</v>
      </c>
      <c r="AA277" s="688" t="n">
        <f aca="true">AA$32*OFFSET('(Energiepreise)'!$I$25,0,$C276+'1. Anleitung'!$B$5-'(Energiepreise)'!$I$9)/100</f>
        <v>0</v>
      </c>
      <c r="AB277" s="688" t="n">
        <f aca="true">AB$32*OFFSET('(Energiepreise)'!$I$25,0,$C276+'1. Anleitung'!$B$5-'(Energiepreise)'!$I$9)/100</f>
        <v>0</v>
      </c>
      <c r="AC277" s="688" t="n">
        <f aca="true">AC$32*OFFSET('(Energiepreise)'!$I$25,0,$C276+'1. Anleitung'!$B$5-'(Energiepreise)'!$I$9)/100</f>
        <v>0</v>
      </c>
      <c r="AD277" s="689" t="n">
        <f aca="true">AD$32*OFFSET('(Energiepreise)'!$I$25,0,$C276+'1. Anleitung'!$B$5-'(Energiepreise)'!$I$9)/100*(1-AD$26/100)</f>
        <v>0</v>
      </c>
      <c r="AE277" s="689" t="n">
        <f aca="true">AE$32*OFFSET('(Energiepreise)'!$I$25,0,$C276+'1. Anleitung'!$B$5-'(Energiepreise)'!$I$9)/100*(1-AE$26/100)</f>
        <v>0</v>
      </c>
      <c r="AF277" s="689" t="n">
        <f aca="true">AF$32*OFFSET('(Energiepreise)'!$I$25,0,$C276+'1. Anleitung'!$B$5-'(Energiepreise)'!$I$9)/100*(1-AF$26/100)</f>
        <v>0</v>
      </c>
      <c r="AG277" s="689" t="n">
        <f aca="true">AG$32*OFFSET('(Energiepreise)'!$I$25,0,$C276+'1. Anleitung'!$B$5-'(Energiepreise)'!$I$9)/100*(1-AG$26/100)</f>
        <v>0</v>
      </c>
      <c r="AH277" s="689" t="n">
        <f aca="true">AH$32*OFFSET('(Energiepreise)'!$I$25,0,$C276+'1. Anleitung'!$B$5-'(Energiepreise)'!$I$9)/100*(1-AH$26/100)</f>
        <v>0</v>
      </c>
      <c r="AI277" s="688" t="n">
        <f aca="true">AI$32*OFFSET('(Energiepreise)'!$I$25,0,$C276+'1. Anleitung'!$B$5-'(Energiepreise)'!$I$9)/100</f>
        <v>0</v>
      </c>
      <c r="AJ277" s="688" t="n">
        <f aca="true">AJ$32*OFFSET('(Energiepreise)'!$I$25,0,$C276+'1. Anleitung'!$B$5-'(Energiepreise)'!$I$9)/100</f>
        <v>0</v>
      </c>
      <c r="AK277" s="689" t="n">
        <f aca="true">AK$32*OFFSET('(Energiepreise)'!$I$25,0,$C276+'1. Anleitung'!$B$5-'(Energiepreise)'!$I$9)/100*(1-AK$26/100)</f>
        <v>0</v>
      </c>
      <c r="AL277" s="689" t="e">
        <f aca="true">AL$32*OFFSET('(Energiepreise)'!$I$25,0,$C276+'1. Anleitung'!$B$5-'(Energiepreise)'!$I$9)/100*(1-AL$26/100)</f>
        <v>#N/A</v>
      </c>
      <c r="AM277" s="689" t="e">
        <f aca="true">AM$32*OFFSET('(Energiepreise)'!$I$25,0,$C276+'1. Anleitung'!$B$5-'(Energiepreise)'!$I$9)/100*(1-AM$26/100)</f>
        <v>#N/A</v>
      </c>
      <c r="AN277" s="689" t="e">
        <f aca="true">AN$32*OFFSET('(Energiepreise)'!$I$25,0,$C276+'1. Anleitung'!$B$5-'(Energiepreise)'!$I$9)/100*(1-AN$26/100)</f>
        <v>#N/A</v>
      </c>
    </row>
    <row r="278" customFormat="false" ht="17.25" hidden="false" customHeight="false" outlineLevel="0" collapsed="false">
      <c r="A278" s="2"/>
      <c r="B278" s="4"/>
      <c r="C278" s="647" t="n">
        <v>15</v>
      </c>
      <c r="D278" s="637"/>
      <c r="E278" s="620"/>
      <c r="F278" s="648" t="n">
        <f aca="true">F$32*OFFSET('(Energiepreise)'!$I$25,0,$C277+'1. Anleitung'!$B$5-'(Energiepreise)'!$I$9)/100*(1-$F$26/100)</f>
        <v>0</v>
      </c>
      <c r="G278" s="648" t="n">
        <f aca="true">G$32*OFFSET('(Energiepreise)'!$I$25,0,$C277+'1. Anleitung'!$B$5-'(Energiepreise)'!$I$9)/100*(1-$F$26/100)</f>
        <v>0</v>
      </c>
      <c r="H278" s="648" t="n">
        <f aca="true">H$32*OFFSET('(Energiepreise)'!$I$25,0,$C277+'1. Anleitung'!$B$5-'(Energiepreise)'!$I$9)/100*(1-$F$26/100)</f>
        <v>0</v>
      </c>
      <c r="I278" s="648" t="n">
        <f aca="true">I$32*OFFSET('(Energiepreise)'!$I$25,0,$C277+'1. Anleitung'!$B$5-'(Energiepreise)'!$I$9)/100*(1-$F$26/100)</f>
        <v>0</v>
      </c>
      <c r="J278" s="639"/>
      <c r="K278" s="649" t="n">
        <f aca="false">SUM(F278:I278)</f>
        <v>0</v>
      </c>
      <c r="L278" s="639"/>
      <c r="M278" s="639"/>
      <c r="N278" s="650" t="n">
        <f aca="true">N$32*OFFSET('(Energiepreise)'!$I$25,0,$C277+'1. Anleitung'!$B$5-'(Energiepreise)'!$I$9)/100*(1-$N$26/100)</f>
        <v>0</v>
      </c>
      <c r="O278" s="650" t="n">
        <f aca="true">O$32*OFFSET('(Energiepreise)'!$I$25,0,$C277+'1. Anleitung'!$B$5-'(Energiepreise)'!$I$9)/100*(1-$N$26/100)</f>
        <v>0</v>
      </c>
      <c r="P278" s="650" t="n">
        <f aca="true">P$32*OFFSET('(Energiepreise)'!$I$25,0,$C277+'1. Anleitung'!$B$5-'(Energiepreise)'!$I$9)/100*(1-$N$26/100)</f>
        <v>0</v>
      </c>
      <c r="Q278" s="650" t="n">
        <f aca="true">Q$32*OFFSET('(Energiepreise)'!$I$25,0,$C277+'1. Anleitung'!$B$5-'(Energiepreise)'!$I$9)/100*(1-$N$26/100)</f>
        <v>0</v>
      </c>
      <c r="R278" s="643"/>
      <c r="S278" s="651" t="n">
        <f aca="false">SUM(N278:Q278)</f>
        <v>0</v>
      </c>
      <c r="T278" s="643"/>
      <c r="U278" s="687" t="n">
        <f aca="true">U$32*OFFSET('(Energiepreise)'!$I$25,0,$C277+'1. Anleitung'!$B$5-'(Energiepreise)'!$I$9)/100</f>
        <v>0</v>
      </c>
      <c r="V278" s="688" t="n">
        <f aca="true">V$32*OFFSET('(Energiepreise)'!$I$25,0,$C277+'1. Anleitung'!$B$5-'(Energiepreise)'!$I$9)/100</f>
        <v>0</v>
      </c>
      <c r="W278" s="688" t="n">
        <f aca="true">W$32*OFFSET('(Energiepreise)'!$I$25,0,$C277+'1. Anleitung'!$B$5-'(Energiepreise)'!$I$9)/100</f>
        <v>0</v>
      </c>
      <c r="X278" s="688" t="n">
        <f aca="true">X$32*OFFSET('(Energiepreise)'!$I$25,0,$C277+'1. Anleitung'!$B$5-'(Energiepreise)'!$I$9)/100</f>
        <v>0</v>
      </c>
      <c r="Y278" s="688" t="n">
        <f aca="true">Y$32*OFFSET('(Energiepreise)'!$I$25,0,$C277+'1. Anleitung'!$B$5-'(Energiepreise)'!$I$9)/100</f>
        <v>0</v>
      </c>
      <c r="Z278" s="688" t="n">
        <f aca="true">Z$32*OFFSET('(Energiepreise)'!$I$25,0,$C277+'1. Anleitung'!$B$5-'(Energiepreise)'!$I$9)/100</f>
        <v>0</v>
      </c>
      <c r="AA278" s="688" t="n">
        <f aca="true">AA$32*OFFSET('(Energiepreise)'!$I$25,0,$C277+'1. Anleitung'!$B$5-'(Energiepreise)'!$I$9)/100</f>
        <v>0</v>
      </c>
      <c r="AB278" s="688" t="n">
        <f aca="true">AB$32*OFFSET('(Energiepreise)'!$I$25,0,$C277+'1. Anleitung'!$B$5-'(Energiepreise)'!$I$9)/100</f>
        <v>0</v>
      </c>
      <c r="AC278" s="688" t="n">
        <f aca="true">AC$32*OFFSET('(Energiepreise)'!$I$25,0,$C277+'1. Anleitung'!$B$5-'(Energiepreise)'!$I$9)/100</f>
        <v>0</v>
      </c>
      <c r="AD278" s="689" t="n">
        <f aca="true">AD$32*OFFSET('(Energiepreise)'!$I$25,0,$C277+'1. Anleitung'!$B$5-'(Energiepreise)'!$I$9)/100*(1-AD$26/100)</f>
        <v>0</v>
      </c>
      <c r="AE278" s="689" t="n">
        <f aca="true">AE$32*OFFSET('(Energiepreise)'!$I$25,0,$C277+'1. Anleitung'!$B$5-'(Energiepreise)'!$I$9)/100*(1-AE$26/100)</f>
        <v>0</v>
      </c>
      <c r="AF278" s="689" t="n">
        <f aca="true">AF$32*OFFSET('(Energiepreise)'!$I$25,0,$C277+'1. Anleitung'!$B$5-'(Energiepreise)'!$I$9)/100*(1-AF$26/100)</f>
        <v>0</v>
      </c>
      <c r="AG278" s="689" t="n">
        <f aca="true">AG$32*OFFSET('(Energiepreise)'!$I$25,0,$C277+'1. Anleitung'!$B$5-'(Energiepreise)'!$I$9)/100*(1-AG$26/100)</f>
        <v>0</v>
      </c>
      <c r="AH278" s="689" t="n">
        <f aca="true">AH$32*OFFSET('(Energiepreise)'!$I$25,0,$C277+'1. Anleitung'!$B$5-'(Energiepreise)'!$I$9)/100*(1-AH$26/100)</f>
        <v>0</v>
      </c>
      <c r="AI278" s="688" t="n">
        <f aca="true">AI$32*OFFSET('(Energiepreise)'!$I$25,0,$C277+'1. Anleitung'!$B$5-'(Energiepreise)'!$I$9)/100</f>
        <v>0</v>
      </c>
      <c r="AJ278" s="688" t="n">
        <f aca="true">AJ$32*OFFSET('(Energiepreise)'!$I$25,0,$C277+'1. Anleitung'!$B$5-'(Energiepreise)'!$I$9)/100</f>
        <v>0</v>
      </c>
      <c r="AK278" s="689" t="n">
        <f aca="true">AK$32*OFFSET('(Energiepreise)'!$I$25,0,$C277+'1. Anleitung'!$B$5-'(Energiepreise)'!$I$9)/100*(1-AK$26/100)</f>
        <v>0</v>
      </c>
      <c r="AL278" s="689" t="e">
        <f aca="true">AL$32*OFFSET('(Energiepreise)'!$I$25,0,$C277+'1. Anleitung'!$B$5-'(Energiepreise)'!$I$9)/100*(1-AL$26/100)</f>
        <v>#N/A</v>
      </c>
      <c r="AM278" s="689" t="e">
        <f aca="true">AM$32*OFFSET('(Energiepreise)'!$I$25,0,$C277+'1. Anleitung'!$B$5-'(Energiepreise)'!$I$9)/100*(1-AM$26/100)</f>
        <v>#N/A</v>
      </c>
      <c r="AN278" s="689" t="e">
        <f aca="true">AN$32*OFFSET('(Energiepreise)'!$I$25,0,$C277+'1. Anleitung'!$B$5-'(Energiepreise)'!$I$9)/100*(1-AN$26/100)</f>
        <v>#N/A</v>
      </c>
    </row>
    <row r="279" customFormat="false" ht="17.25" hidden="false" customHeight="false" outlineLevel="0" collapsed="false">
      <c r="A279" s="2"/>
      <c r="B279" s="4"/>
      <c r="C279" s="647" t="n">
        <v>16</v>
      </c>
      <c r="D279" s="637"/>
      <c r="E279" s="620"/>
      <c r="F279" s="648" t="n">
        <f aca="true">F$32*OFFSET('(Energiepreise)'!$I$25,0,$C278+'1. Anleitung'!$B$5-'(Energiepreise)'!$I$9)/100*(1-$F$26/100)</f>
        <v>0</v>
      </c>
      <c r="G279" s="648" t="n">
        <f aca="true">G$32*OFFSET('(Energiepreise)'!$I$25,0,$C278+'1. Anleitung'!$B$5-'(Energiepreise)'!$I$9)/100*(1-$F$26/100)</f>
        <v>0</v>
      </c>
      <c r="H279" s="648" t="n">
        <f aca="true">H$32*OFFSET('(Energiepreise)'!$I$25,0,$C278+'1. Anleitung'!$B$5-'(Energiepreise)'!$I$9)/100*(1-$F$26/100)</f>
        <v>0</v>
      </c>
      <c r="I279" s="648" t="n">
        <f aca="true">I$32*OFFSET('(Energiepreise)'!$I$25,0,$C278+'1. Anleitung'!$B$5-'(Energiepreise)'!$I$9)/100*(1-$F$26/100)</f>
        <v>0</v>
      </c>
      <c r="J279" s="639"/>
      <c r="K279" s="649" t="n">
        <f aca="false">SUM(F279:I279)</f>
        <v>0</v>
      </c>
      <c r="L279" s="639"/>
      <c r="M279" s="639"/>
      <c r="N279" s="650" t="n">
        <f aca="true">N$32*OFFSET('(Energiepreise)'!$I$25,0,$C278+'1. Anleitung'!$B$5-'(Energiepreise)'!$I$9)/100*(1-$N$26/100)</f>
        <v>0</v>
      </c>
      <c r="O279" s="650" t="n">
        <f aca="true">O$32*OFFSET('(Energiepreise)'!$I$25,0,$C278+'1. Anleitung'!$B$5-'(Energiepreise)'!$I$9)/100*(1-$N$26/100)</f>
        <v>0</v>
      </c>
      <c r="P279" s="650" t="n">
        <f aca="true">P$32*OFFSET('(Energiepreise)'!$I$25,0,$C278+'1. Anleitung'!$B$5-'(Energiepreise)'!$I$9)/100*(1-$N$26/100)</f>
        <v>0</v>
      </c>
      <c r="Q279" s="650" t="n">
        <f aca="true">Q$32*OFFSET('(Energiepreise)'!$I$25,0,$C278+'1. Anleitung'!$B$5-'(Energiepreise)'!$I$9)/100*(1-$N$26/100)</f>
        <v>0</v>
      </c>
      <c r="R279" s="643"/>
      <c r="S279" s="651" t="n">
        <f aca="false">SUM(N279:Q279)</f>
        <v>0</v>
      </c>
      <c r="T279" s="643"/>
      <c r="U279" s="687" t="n">
        <f aca="true">U$32*OFFSET('(Energiepreise)'!$I$25,0,$C278+'1. Anleitung'!$B$5-'(Energiepreise)'!$I$9)/100</f>
        <v>0</v>
      </c>
      <c r="V279" s="688" t="n">
        <f aca="true">V$32*OFFSET('(Energiepreise)'!$I$25,0,$C278+'1. Anleitung'!$B$5-'(Energiepreise)'!$I$9)/100</f>
        <v>0</v>
      </c>
      <c r="W279" s="688" t="n">
        <f aca="true">W$32*OFFSET('(Energiepreise)'!$I$25,0,$C278+'1. Anleitung'!$B$5-'(Energiepreise)'!$I$9)/100</f>
        <v>0</v>
      </c>
      <c r="X279" s="688" t="n">
        <f aca="true">X$32*OFFSET('(Energiepreise)'!$I$25,0,$C278+'1. Anleitung'!$B$5-'(Energiepreise)'!$I$9)/100</f>
        <v>0</v>
      </c>
      <c r="Y279" s="688" t="n">
        <f aca="true">Y$32*OFFSET('(Energiepreise)'!$I$25,0,$C278+'1. Anleitung'!$B$5-'(Energiepreise)'!$I$9)/100</f>
        <v>0</v>
      </c>
      <c r="Z279" s="688" t="n">
        <f aca="true">Z$32*OFFSET('(Energiepreise)'!$I$25,0,$C278+'1. Anleitung'!$B$5-'(Energiepreise)'!$I$9)/100</f>
        <v>0</v>
      </c>
      <c r="AA279" s="688" t="n">
        <f aca="true">AA$32*OFFSET('(Energiepreise)'!$I$25,0,$C278+'1. Anleitung'!$B$5-'(Energiepreise)'!$I$9)/100</f>
        <v>0</v>
      </c>
      <c r="AB279" s="688" t="n">
        <f aca="true">AB$32*OFFSET('(Energiepreise)'!$I$25,0,$C278+'1. Anleitung'!$B$5-'(Energiepreise)'!$I$9)/100</f>
        <v>0</v>
      </c>
      <c r="AC279" s="688" t="n">
        <f aca="true">AC$32*OFFSET('(Energiepreise)'!$I$25,0,$C278+'1. Anleitung'!$B$5-'(Energiepreise)'!$I$9)/100</f>
        <v>0</v>
      </c>
      <c r="AD279" s="689" t="n">
        <f aca="true">AD$32*OFFSET('(Energiepreise)'!$I$25,0,$C278+'1. Anleitung'!$B$5-'(Energiepreise)'!$I$9)/100*(1-AD$26/100)</f>
        <v>0</v>
      </c>
      <c r="AE279" s="689" t="n">
        <f aca="true">AE$32*OFFSET('(Energiepreise)'!$I$25,0,$C278+'1. Anleitung'!$B$5-'(Energiepreise)'!$I$9)/100*(1-AE$26/100)</f>
        <v>0</v>
      </c>
      <c r="AF279" s="689" t="n">
        <f aca="true">AF$32*OFFSET('(Energiepreise)'!$I$25,0,$C278+'1. Anleitung'!$B$5-'(Energiepreise)'!$I$9)/100*(1-AF$26/100)</f>
        <v>0</v>
      </c>
      <c r="AG279" s="689" t="n">
        <f aca="true">AG$32*OFFSET('(Energiepreise)'!$I$25,0,$C278+'1. Anleitung'!$B$5-'(Energiepreise)'!$I$9)/100*(1-AG$26/100)</f>
        <v>0</v>
      </c>
      <c r="AH279" s="689" t="n">
        <f aca="true">AH$32*OFFSET('(Energiepreise)'!$I$25,0,$C278+'1. Anleitung'!$B$5-'(Energiepreise)'!$I$9)/100*(1-AH$26/100)</f>
        <v>0</v>
      </c>
      <c r="AI279" s="688" t="n">
        <f aca="true">AI$32*OFFSET('(Energiepreise)'!$I$25,0,$C278+'1. Anleitung'!$B$5-'(Energiepreise)'!$I$9)/100</f>
        <v>0</v>
      </c>
      <c r="AJ279" s="688" t="n">
        <f aca="true">AJ$32*OFFSET('(Energiepreise)'!$I$25,0,$C278+'1. Anleitung'!$B$5-'(Energiepreise)'!$I$9)/100</f>
        <v>0</v>
      </c>
      <c r="AK279" s="689" t="n">
        <f aca="true">AK$32*OFFSET('(Energiepreise)'!$I$25,0,$C278+'1. Anleitung'!$B$5-'(Energiepreise)'!$I$9)/100*(1-AK$26/100)</f>
        <v>0</v>
      </c>
      <c r="AL279" s="689" t="e">
        <f aca="true">AL$32*OFFSET('(Energiepreise)'!$I$25,0,$C278+'1. Anleitung'!$B$5-'(Energiepreise)'!$I$9)/100*(1-AL$26/100)</f>
        <v>#N/A</v>
      </c>
      <c r="AM279" s="689" t="e">
        <f aca="true">AM$32*OFFSET('(Energiepreise)'!$I$25,0,$C278+'1. Anleitung'!$B$5-'(Energiepreise)'!$I$9)/100*(1-AM$26/100)</f>
        <v>#N/A</v>
      </c>
      <c r="AN279" s="689" t="e">
        <f aca="true">AN$32*OFFSET('(Energiepreise)'!$I$25,0,$C278+'1. Anleitung'!$B$5-'(Energiepreise)'!$I$9)/100*(1-AN$26/100)</f>
        <v>#N/A</v>
      </c>
    </row>
    <row r="280" customFormat="false" ht="17.25" hidden="false" customHeight="false" outlineLevel="0" collapsed="false">
      <c r="A280" s="2"/>
      <c r="B280" s="4"/>
      <c r="C280" s="647" t="n">
        <v>17</v>
      </c>
      <c r="D280" s="637"/>
      <c r="E280" s="620"/>
      <c r="F280" s="648" t="n">
        <f aca="true">F$32*OFFSET('(Energiepreise)'!$I$25,0,$C279+'1. Anleitung'!$B$5-'(Energiepreise)'!$I$9)/100*(1-$F$26/100)</f>
        <v>0</v>
      </c>
      <c r="G280" s="648" t="n">
        <f aca="true">G$32*OFFSET('(Energiepreise)'!$I$25,0,$C279+'1. Anleitung'!$B$5-'(Energiepreise)'!$I$9)/100*(1-$F$26/100)</f>
        <v>0</v>
      </c>
      <c r="H280" s="648" t="n">
        <f aca="true">H$32*OFFSET('(Energiepreise)'!$I$25,0,$C279+'1. Anleitung'!$B$5-'(Energiepreise)'!$I$9)/100*(1-$F$26/100)</f>
        <v>0</v>
      </c>
      <c r="I280" s="648" t="n">
        <f aca="true">I$32*OFFSET('(Energiepreise)'!$I$25,0,$C279+'1. Anleitung'!$B$5-'(Energiepreise)'!$I$9)/100*(1-$F$26/100)</f>
        <v>0</v>
      </c>
      <c r="J280" s="639"/>
      <c r="K280" s="649" t="n">
        <f aca="false">SUM(F280:I280)</f>
        <v>0</v>
      </c>
      <c r="L280" s="639"/>
      <c r="M280" s="639"/>
      <c r="N280" s="650" t="n">
        <f aca="true">N$32*OFFSET('(Energiepreise)'!$I$25,0,$C279+'1. Anleitung'!$B$5-'(Energiepreise)'!$I$9)/100*(1-$N$26/100)</f>
        <v>0</v>
      </c>
      <c r="O280" s="650" t="n">
        <f aca="true">O$32*OFFSET('(Energiepreise)'!$I$25,0,$C279+'1. Anleitung'!$B$5-'(Energiepreise)'!$I$9)/100*(1-$N$26/100)</f>
        <v>0</v>
      </c>
      <c r="P280" s="650" t="n">
        <f aca="true">P$32*OFFSET('(Energiepreise)'!$I$25,0,$C279+'1. Anleitung'!$B$5-'(Energiepreise)'!$I$9)/100*(1-$N$26/100)</f>
        <v>0</v>
      </c>
      <c r="Q280" s="650" t="n">
        <f aca="true">Q$32*OFFSET('(Energiepreise)'!$I$25,0,$C279+'1. Anleitung'!$B$5-'(Energiepreise)'!$I$9)/100*(1-$N$26/100)</f>
        <v>0</v>
      </c>
      <c r="R280" s="643"/>
      <c r="S280" s="651" t="n">
        <f aca="false">SUM(N280:Q280)</f>
        <v>0</v>
      </c>
      <c r="T280" s="643"/>
      <c r="U280" s="687" t="n">
        <f aca="true">U$32*OFFSET('(Energiepreise)'!$I$25,0,$C279+'1. Anleitung'!$B$5-'(Energiepreise)'!$I$9)/100</f>
        <v>0</v>
      </c>
      <c r="V280" s="688" t="n">
        <f aca="true">V$32*OFFSET('(Energiepreise)'!$I$25,0,$C279+'1. Anleitung'!$B$5-'(Energiepreise)'!$I$9)/100</f>
        <v>0</v>
      </c>
      <c r="W280" s="688" t="n">
        <f aca="true">W$32*OFFSET('(Energiepreise)'!$I$25,0,$C279+'1. Anleitung'!$B$5-'(Energiepreise)'!$I$9)/100</f>
        <v>0</v>
      </c>
      <c r="X280" s="688" t="n">
        <f aca="true">X$32*OFFSET('(Energiepreise)'!$I$25,0,$C279+'1. Anleitung'!$B$5-'(Energiepreise)'!$I$9)/100</f>
        <v>0</v>
      </c>
      <c r="Y280" s="688" t="n">
        <f aca="true">Y$32*OFFSET('(Energiepreise)'!$I$25,0,$C279+'1. Anleitung'!$B$5-'(Energiepreise)'!$I$9)/100</f>
        <v>0</v>
      </c>
      <c r="Z280" s="688" t="n">
        <f aca="true">Z$32*OFFSET('(Energiepreise)'!$I$25,0,$C279+'1. Anleitung'!$B$5-'(Energiepreise)'!$I$9)/100</f>
        <v>0</v>
      </c>
      <c r="AA280" s="688" t="n">
        <f aca="true">AA$32*OFFSET('(Energiepreise)'!$I$25,0,$C279+'1. Anleitung'!$B$5-'(Energiepreise)'!$I$9)/100</f>
        <v>0</v>
      </c>
      <c r="AB280" s="688" t="n">
        <f aca="true">AB$32*OFFSET('(Energiepreise)'!$I$25,0,$C279+'1. Anleitung'!$B$5-'(Energiepreise)'!$I$9)/100</f>
        <v>0</v>
      </c>
      <c r="AC280" s="688" t="n">
        <f aca="true">AC$32*OFFSET('(Energiepreise)'!$I$25,0,$C279+'1. Anleitung'!$B$5-'(Energiepreise)'!$I$9)/100</f>
        <v>0</v>
      </c>
      <c r="AD280" s="689" t="n">
        <f aca="true">AD$32*OFFSET('(Energiepreise)'!$I$25,0,$C279+'1. Anleitung'!$B$5-'(Energiepreise)'!$I$9)/100*(1-AD$26/100)</f>
        <v>0</v>
      </c>
      <c r="AE280" s="689" t="n">
        <f aca="true">AE$32*OFFSET('(Energiepreise)'!$I$25,0,$C279+'1. Anleitung'!$B$5-'(Energiepreise)'!$I$9)/100*(1-AE$26/100)</f>
        <v>0</v>
      </c>
      <c r="AF280" s="689" t="n">
        <f aca="true">AF$32*OFFSET('(Energiepreise)'!$I$25,0,$C279+'1. Anleitung'!$B$5-'(Energiepreise)'!$I$9)/100*(1-AF$26/100)</f>
        <v>0</v>
      </c>
      <c r="AG280" s="689" t="n">
        <f aca="true">AG$32*OFFSET('(Energiepreise)'!$I$25,0,$C279+'1. Anleitung'!$B$5-'(Energiepreise)'!$I$9)/100*(1-AG$26/100)</f>
        <v>0</v>
      </c>
      <c r="AH280" s="689" t="n">
        <f aca="true">AH$32*OFFSET('(Energiepreise)'!$I$25,0,$C279+'1. Anleitung'!$B$5-'(Energiepreise)'!$I$9)/100*(1-AH$26/100)</f>
        <v>0</v>
      </c>
      <c r="AI280" s="688" t="n">
        <f aca="true">AI$32*OFFSET('(Energiepreise)'!$I$25,0,$C279+'1. Anleitung'!$B$5-'(Energiepreise)'!$I$9)/100</f>
        <v>0</v>
      </c>
      <c r="AJ280" s="688" t="n">
        <f aca="true">AJ$32*OFFSET('(Energiepreise)'!$I$25,0,$C279+'1. Anleitung'!$B$5-'(Energiepreise)'!$I$9)/100</f>
        <v>0</v>
      </c>
      <c r="AK280" s="689" t="n">
        <f aca="true">AK$32*OFFSET('(Energiepreise)'!$I$25,0,$C279+'1. Anleitung'!$B$5-'(Energiepreise)'!$I$9)/100*(1-AK$26/100)</f>
        <v>0</v>
      </c>
      <c r="AL280" s="689" t="e">
        <f aca="true">AL$32*OFFSET('(Energiepreise)'!$I$25,0,$C279+'1. Anleitung'!$B$5-'(Energiepreise)'!$I$9)/100*(1-AL$26/100)</f>
        <v>#N/A</v>
      </c>
      <c r="AM280" s="689" t="e">
        <f aca="true">AM$32*OFFSET('(Energiepreise)'!$I$25,0,$C279+'1. Anleitung'!$B$5-'(Energiepreise)'!$I$9)/100*(1-AM$26/100)</f>
        <v>#N/A</v>
      </c>
      <c r="AN280" s="689" t="e">
        <f aca="true">AN$32*OFFSET('(Energiepreise)'!$I$25,0,$C279+'1. Anleitung'!$B$5-'(Energiepreise)'!$I$9)/100*(1-AN$26/100)</f>
        <v>#N/A</v>
      </c>
    </row>
    <row r="281" customFormat="false" ht="17.25" hidden="false" customHeight="false" outlineLevel="0" collapsed="false">
      <c r="A281" s="2"/>
      <c r="B281" s="4"/>
      <c r="C281" s="647" t="n">
        <v>18</v>
      </c>
      <c r="D281" s="637"/>
      <c r="E281" s="620"/>
      <c r="F281" s="648" t="n">
        <f aca="true">F$32*OFFSET('(Energiepreise)'!$I$25,0,$C280+'1. Anleitung'!$B$5-'(Energiepreise)'!$I$9)/100*(1-$F$26/100)</f>
        <v>0</v>
      </c>
      <c r="G281" s="648" t="n">
        <f aca="true">G$32*OFFSET('(Energiepreise)'!$I$25,0,$C280+'1. Anleitung'!$B$5-'(Energiepreise)'!$I$9)/100*(1-$F$26/100)</f>
        <v>0</v>
      </c>
      <c r="H281" s="648" t="n">
        <f aca="true">H$32*OFFSET('(Energiepreise)'!$I$25,0,$C280+'1. Anleitung'!$B$5-'(Energiepreise)'!$I$9)/100*(1-$F$26/100)</f>
        <v>0</v>
      </c>
      <c r="I281" s="648" t="n">
        <f aca="true">I$32*OFFSET('(Energiepreise)'!$I$25,0,$C280+'1. Anleitung'!$B$5-'(Energiepreise)'!$I$9)/100*(1-$F$26/100)</f>
        <v>0</v>
      </c>
      <c r="J281" s="639"/>
      <c r="K281" s="649" t="n">
        <f aca="false">SUM(F281:I281)</f>
        <v>0</v>
      </c>
      <c r="L281" s="639"/>
      <c r="M281" s="639"/>
      <c r="N281" s="650" t="n">
        <f aca="true">N$32*OFFSET('(Energiepreise)'!$I$25,0,$C280+'1. Anleitung'!$B$5-'(Energiepreise)'!$I$9)/100*(1-$N$26/100)</f>
        <v>0</v>
      </c>
      <c r="O281" s="650" t="n">
        <f aca="true">O$32*OFFSET('(Energiepreise)'!$I$25,0,$C280+'1. Anleitung'!$B$5-'(Energiepreise)'!$I$9)/100*(1-$N$26/100)</f>
        <v>0</v>
      </c>
      <c r="P281" s="650" t="n">
        <f aca="true">P$32*OFFSET('(Energiepreise)'!$I$25,0,$C280+'1. Anleitung'!$B$5-'(Energiepreise)'!$I$9)/100*(1-$N$26/100)</f>
        <v>0</v>
      </c>
      <c r="Q281" s="650" t="n">
        <f aca="true">Q$32*OFFSET('(Energiepreise)'!$I$25,0,$C280+'1. Anleitung'!$B$5-'(Energiepreise)'!$I$9)/100*(1-$N$26/100)</f>
        <v>0</v>
      </c>
      <c r="R281" s="643"/>
      <c r="S281" s="651" t="n">
        <f aca="false">SUM(N281:Q281)</f>
        <v>0</v>
      </c>
      <c r="T281" s="643"/>
      <c r="U281" s="687" t="n">
        <f aca="true">U$32*OFFSET('(Energiepreise)'!$I$25,0,$C280+'1. Anleitung'!$B$5-'(Energiepreise)'!$I$9)/100</f>
        <v>0</v>
      </c>
      <c r="V281" s="688" t="n">
        <f aca="true">V$32*OFFSET('(Energiepreise)'!$I$25,0,$C280+'1. Anleitung'!$B$5-'(Energiepreise)'!$I$9)/100</f>
        <v>0</v>
      </c>
      <c r="W281" s="688" t="n">
        <f aca="true">W$32*OFFSET('(Energiepreise)'!$I$25,0,$C280+'1. Anleitung'!$B$5-'(Energiepreise)'!$I$9)/100</f>
        <v>0</v>
      </c>
      <c r="X281" s="688" t="n">
        <f aca="true">X$32*OFFSET('(Energiepreise)'!$I$25,0,$C280+'1. Anleitung'!$B$5-'(Energiepreise)'!$I$9)/100</f>
        <v>0</v>
      </c>
      <c r="Y281" s="688" t="n">
        <f aca="true">Y$32*OFFSET('(Energiepreise)'!$I$25,0,$C280+'1. Anleitung'!$B$5-'(Energiepreise)'!$I$9)/100</f>
        <v>0</v>
      </c>
      <c r="Z281" s="688" t="n">
        <f aca="true">Z$32*OFFSET('(Energiepreise)'!$I$25,0,$C280+'1. Anleitung'!$B$5-'(Energiepreise)'!$I$9)/100</f>
        <v>0</v>
      </c>
      <c r="AA281" s="688" t="n">
        <f aca="true">AA$32*OFFSET('(Energiepreise)'!$I$25,0,$C280+'1. Anleitung'!$B$5-'(Energiepreise)'!$I$9)/100</f>
        <v>0</v>
      </c>
      <c r="AB281" s="688" t="n">
        <f aca="true">AB$32*OFFSET('(Energiepreise)'!$I$25,0,$C280+'1. Anleitung'!$B$5-'(Energiepreise)'!$I$9)/100</f>
        <v>0</v>
      </c>
      <c r="AC281" s="688" t="n">
        <f aca="true">AC$32*OFFSET('(Energiepreise)'!$I$25,0,$C280+'1. Anleitung'!$B$5-'(Energiepreise)'!$I$9)/100</f>
        <v>0</v>
      </c>
      <c r="AD281" s="689" t="n">
        <f aca="true">AD$32*OFFSET('(Energiepreise)'!$I$25,0,$C280+'1. Anleitung'!$B$5-'(Energiepreise)'!$I$9)/100*(1-AD$26/100)</f>
        <v>0</v>
      </c>
      <c r="AE281" s="689" t="n">
        <f aca="true">AE$32*OFFSET('(Energiepreise)'!$I$25,0,$C280+'1. Anleitung'!$B$5-'(Energiepreise)'!$I$9)/100*(1-AE$26/100)</f>
        <v>0</v>
      </c>
      <c r="AF281" s="689" t="n">
        <f aca="true">AF$32*OFFSET('(Energiepreise)'!$I$25,0,$C280+'1. Anleitung'!$B$5-'(Energiepreise)'!$I$9)/100*(1-AF$26/100)</f>
        <v>0</v>
      </c>
      <c r="AG281" s="689" t="n">
        <f aca="true">AG$32*OFFSET('(Energiepreise)'!$I$25,0,$C280+'1. Anleitung'!$B$5-'(Energiepreise)'!$I$9)/100*(1-AG$26/100)</f>
        <v>0</v>
      </c>
      <c r="AH281" s="689" t="n">
        <f aca="true">AH$32*OFFSET('(Energiepreise)'!$I$25,0,$C280+'1. Anleitung'!$B$5-'(Energiepreise)'!$I$9)/100*(1-AH$26/100)</f>
        <v>0</v>
      </c>
      <c r="AI281" s="688" t="n">
        <f aca="true">AI$32*OFFSET('(Energiepreise)'!$I$25,0,$C280+'1. Anleitung'!$B$5-'(Energiepreise)'!$I$9)/100</f>
        <v>0</v>
      </c>
      <c r="AJ281" s="688" t="n">
        <f aca="true">AJ$32*OFFSET('(Energiepreise)'!$I$25,0,$C280+'1. Anleitung'!$B$5-'(Energiepreise)'!$I$9)/100</f>
        <v>0</v>
      </c>
      <c r="AK281" s="689" t="n">
        <f aca="true">AK$32*OFFSET('(Energiepreise)'!$I$25,0,$C280+'1. Anleitung'!$B$5-'(Energiepreise)'!$I$9)/100*(1-AK$26/100)</f>
        <v>0</v>
      </c>
      <c r="AL281" s="689" t="e">
        <f aca="true">AL$32*OFFSET('(Energiepreise)'!$I$25,0,$C280+'1. Anleitung'!$B$5-'(Energiepreise)'!$I$9)/100*(1-AL$26/100)</f>
        <v>#N/A</v>
      </c>
      <c r="AM281" s="689" t="e">
        <f aca="true">AM$32*OFFSET('(Energiepreise)'!$I$25,0,$C280+'1. Anleitung'!$B$5-'(Energiepreise)'!$I$9)/100*(1-AM$26/100)</f>
        <v>#N/A</v>
      </c>
      <c r="AN281" s="689" t="e">
        <f aca="true">AN$32*OFFSET('(Energiepreise)'!$I$25,0,$C280+'1. Anleitung'!$B$5-'(Energiepreise)'!$I$9)/100*(1-AN$26/100)</f>
        <v>#N/A</v>
      </c>
    </row>
    <row r="282" customFormat="false" ht="17.25" hidden="false" customHeight="false" outlineLevel="0" collapsed="false">
      <c r="A282" s="2"/>
      <c r="B282" s="4"/>
      <c r="C282" s="647" t="n">
        <v>19</v>
      </c>
      <c r="D282" s="637"/>
      <c r="E282" s="620"/>
      <c r="F282" s="648" t="n">
        <f aca="true">F$32*OFFSET('(Energiepreise)'!$I$25,0,$C281+'1. Anleitung'!$B$5-'(Energiepreise)'!$I$9)/100*(1-$F$26/100)</f>
        <v>0</v>
      </c>
      <c r="G282" s="648" t="n">
        <f aca="true">G$32*OFFSET('(Energiepreise)'!$I$25,0,$C281+'1. Anleitung'!$B$5-'(Energiepreise)'!$I$9)/100*(1-$F$26/100)</f>
        <v>0</v>
      </c>
      <c r="H282" s="648" t="n">
        <f aca="true">H$32*OFFSET('(Energiepreise)'!$I$25,0,$C281+'1. Anleitung'!$B$5-'(Energiepreise)'!$I$9)/100*(1-$F$26/100)</f>
        <v>0</v>
      </c>
      <c r="I282" s="648" t="n">
        <f aca="true">I$32*OFFSET('(Energiepreise)'!$I$25,0,$C281+'1. Anleitung'!$B$5-'(Energiepreise)'!$I$9)/100*(1-$F$26/100)</f>
        <v>0</v>
      </c>
      <c r="J282" s="639"/>
      <c r="K282" s="649" t="n">
        <f aca="false">SUM(F282:I282)</f>
        <v>0</v>
      </c>
      <c r="L282" s="639"/>
      <c r="M282" s="639"/>
      <c r="N282" s="650" t="n">
        <f aca="true">N$32*OFFSET('(Energiepreise)'!$I$25,0,$C281+'1. Anleitung'!$B$5-'(Energiepreise)'!$I$9)/100*(1-$N$26/100)</f>
        <v>0</v>
      </c>
      <c r="O282" s="650" t="n">
        <f aca="true">O$32*OFFSET('(Energiepreise)'!$I$25,0,$C281+'1. Anleitung'!$B$5-'(Energiepreise)'!$I$9)/100*(1-$N$26/100)</f>
        <v>0</v>
      </c>
      <c r="P282" s="650" t="n">
        <f aca="true">P$32*OFFSET('(Energiepreise)'!$I$25,0,$C281+'1. Anleitung'!$B$5-'(Energiepreise)'!$I$9)/100*(1-$N$26/100)</f>
        <v>0</v>
      </c>
      <c r="Q282" s="650" t="n">
        <f aca="true">Q$32*OFFSET('(Energiepreise)'!$I$25,0,$C281+'1. Anleitung'!$B$5-'(Energiepreise)'!$I$9)/100*(1-$N$26/100)</f>
        <v>0</v>
      </c>
      <c r="R282" s="643"/>
      <c r="S282" s="651" t="n">
        <f aca="false">SUM(N282:Q282)</f>
        <v>0</v>
      </c>
      <c r="T282" s="643"/>
      <c r="U282" s="687" t="n">
        <f aca="true">U$32*OFFSET('(Energiepreise)'!$I$25,0,$C281+'1. Anleitung'!$B$5-'(Energiepreise)'!$I$9)/100</f>
        <v>0</v>
      </c>
      <c r="V282" s="688" t="n">
        <f aca="true">V$32*OFFSET('(Energiepreise)'!$I$25,0,$C281+'1. Anleitung'!$B$5-'(Energiepreise)'!$I$9)/100</f>
        <v>0</v>
      </c>
      <c r="W282" s="688" t="n">
        <f aca="true">W$32*OFFSET('(Energiepreise)'!$I$25,0,$C281+'1. Anleitung'!$B$5-'(Energiepreise)'!$I$9)/100</f>
        <v>0</v>
      </c>
      <c r="X282" s="688" t="n">
        <f aca="true">X$32*OFFSET('(Energiepreise)'!$I$25,0,$C281+'1. Anleitung'!$B$5-'(Energiepreise)'!$I$9)/100</f>
        <v>0</v>
      </c>
      <c r="Y282" s="688" t="n">
        <f aca="true">Y$32*OFFSET('(Energiepreise)'!$I$25,0,$C281+'1. Anleitung'!$B$5-'(Energiepreise)'!$I$9)/100</f>
        <v>0</v>
      </c>
      <c r="Z282" s="688" t="n">
        <f aca="true">Z$32*OFFSET('(Energiepreise)'!$I$25,0,$C281+'1. Anleitung'!$B$5-'(Energiepreise)'!$I$9)/100</f>
        <v>0</v>
      </c>
      <c r="AA282" s="688" t="n">
        <f aca="true">AA$32*OFFSET('(Energiepreise)'!$I$25,0,$C281+'1. Anleitung'!$B$5-'(Energiepreise)'!$I$9)/100</f>
        <v>0</v>
      </c>
      <c r="AB282" s="688" t="n">
        <f aca="true">AB$32*OFFSET('(Energiepreise)'!$I$25,0,$C281+'1. Anleitung'!$B$5-'(Energiepreise)'!$I$9)/100</f>
        <v>0</v>
      </c>
      <c r="AC282" s="688" t="n">
        <f aca="true">AC$32*OFFSET('(Energiepreise)'!$I$25,0,$C281+'1. Anleitung'!$B$5-'(Energiepreise)'!$I$9)/100</f>
        <v>0</v>
      </c>
      <c r="AD282" s="689" t="n">
        <f aca="true">AD$32*OFFSET('(Energiepreise)'!$I$25,0,$C281+'1. Anleitung'!$B$5-'(Energiepreise)'!$I$9)/100*(1-AD$26/100)</f>
        <v>0</v>
      </c>
      <c r="AE282" s="689" t="n">
        <f aca="true">AE$32*OFFSET('(Energiepreise)'!$I$25,0,$C281+'1. Anleitung'!$B$5-'(Energiepreise)'!$I$9)/100*(1-AE$26/100)</f>
        <v>0</v>
      </c>
      <c r="AF282" s="689" t="n">
        <f aca="true">AF$32*OFFSET('(Energiepreise)'!$I$25,0,$C281+'1. Anleitung'!$B$5-'(Energiepreise)'!$I$9)/100*(1-AF$26/100)</f>
        <v>0</v>
      </c>
      <c r="AG282" s="689" t="n">
        <f aca="true">AG$32*OFFSET('(Energiepreise)'!$I$25,0,$C281+'1. Anleitung'!$B$5-'(Energiepreise)'!$I$9)/100*(1-AG$26/100)</f>
        <v>0</v>
      </c>
      <c r="AH282" s="689" t="n">
        <f aca="true">AH$32*OFFSET('(Energiepreise)'!$I$25,0,$C281+'1. Anleitung'!$B$5-'(Energiepreise)'!$I$9)/100*(1-AH$26/100)</f>
        <v>0</v>
      </c>
      <c r="AI282" s="688" t="n">
        <f aca="true">AI$32*OFFSET('(Energiepreise)'!$I$25,0,$C281+'1. Anleitung'!$B$5-'(Energiepreise)'!$I$9)/100</f>
        <v>0</v>
      </c>
      <c r="AJ282" s="688" t="n">
        <f aca="true">AJ$32*OFFSET('(Energiepreise)'!$I$25,0,$C281+'1. Anleitung'!$B$5-'(Energiepreise)'!$I$9)/100</f>
        <v>0</v>
      </c>
      <c r="AK282" s="689" t="n">
        <f aca="true">AK$32*OFFSET('(Energiepreise)'!$I$25,0,$C281+'1. Anleitung'!$B$5-'(Energiepreise)'!$I$9)/100*(1-AK$26/100)</f>
        <v>0</v>
      </c>
      <c r="AL282" s="689" t="e">
        <f aca="true">AL$32*OFFSET('(Energiepreise)'!$I$25,0,$C281+'1. Anleitung'!$B$5-'(Energiepreise)'!$I$9)/100*(1-AL$26/100)</f>
        <v>#N/A</v>
      </c>
      <c r="AM282" s="689" t="e">
        <f aca="true">AM$32*OFFSET('(Energiepreise)'!$I$25,0,$C281+'1. Anleitung'!$B$5-'(Energiepreise)'!$I$9)/100*(1-AM$26/100)</f>
        <v>#N/A</v>
      </c>
      <c r="AN282" s="689" t="e">
        <f aca="true">AN$32*OFFSET('(Energiepreise)'!$I$25,0,$C281+'1. Anleitung'!$B$5-'(Energiepreise)'!$I$9)/100*(1-AN$26/100)</f>
        <v>#N/A</v>
      </c>
    </row>
    <row r="283" customFormat="false" ht="17.25" hidden="false" customHeight="false" outlineLevel="0" collapsed="false">
      <c r="A283" s="2"/>
      <c r="B283" s="4"/>
      <c r="C283" s="647" t="n">
        <v>20</v>
      </c>
      <c r="D283" s="637"/>
      <c r="E283" s="620"/>
      <c r="F283" s="648" t="n">
        <f aca="true">F$32*OFFSET('(Energiepreise)'!$I$25,0,$C282+'1. Anleitung'!$B$5-'(Energiepreise)'!$I$9)/100*(1-$F$26/100)</f>
        <v>0</v>
      </c>
      <c r="G283" s="648" t="n">
        <f aca="true">G$32*OFFSET('(Energiepreise)'!$I$25,0,$C282+'1. Anleitung'!$B$5-'(Energiepreise)'!$I$9)/100*(1-$F$26/100)</f>
        <v>0</v>
      </c>
      <c r="H283" s="648" t="n">
        <f aca="true">H$32*OFFSET('(Energiepreise)'!$I$25,0,$C282+'1. Anleitung'!$B$5-'(Energiepreise)'!$I$9)/100*(1-$F$26/100)</f>
        <v>0</v>
      </c>
      <c r="I283" s="648" t="n">
        <f aca="true">I$32*OFFSET('(Energiepreise)'!$I$25,0,$C282+'1. Anleitung'!$B$5-'(Energiepreise)'!$I$9)/100*(1-$F$26/100)</f>
        <v>0</v>
      </c>
      <c r="J283" s="639"/>
      <c r="K283" s="649" t="n">
        <f aca="false">SUM(F283:I283)</f>
        <v>0</v>
      </c>
      <c r="L283" s="639"/>
      <c r="M283" s="639"/>
      <c r="N283" s="650" t="n">
        <f aca="true">N$32*OFFSET('(Energiepreise)'!$I$25,0,$C282+'1. Anleitung'!$B$5-'(Energiepreise)'!$I$9)/100*(1-$N$26/100)</f>
        <v>0</v>
      </c>
      <c r="O283" s="650" t="n">
        <f aca="true">O$32*OFFSET('(Energiepreise)'!$I$25,0,$C282+'1. Anleitung'!$B$5-'(Energiepreise)'!$I$9)/100*(1-$N$26/100)</f>
        <v>0</v>
      </c>
      <c r="P283" s="650" t="n">
        <f aca="true">P$32*OFFSET('(Energiepreise)'!$I$25,0,$C282+'1. Anleitung'!$B$5-'(Energiepreise)'!$I$9)/100*(1-$N$26/100)</f>
        <v>0</v>
      </c>
      <c r="Q283" s="650" t="n">
        <f aca="true">Q$32*OFFSET('(Energiepreise)'!$I$25,0,$C282+'1. Anleitung'!$B$5-'(Energiepreise)'!$I$9)/100*(1-$N$26/100)</f>
        <v>0</v>
      </c>
      <c r="R283" s="643"/>
      <c r="S283" s="651" t="n">
        <f aca="false">SUM(N283:Q283)</f>
        <v>0</v>
      </c>
      <c r="T283" s="643"/>
      <c r="U283" s="687" t="n">
        <f aca="true">U$32*OFFSET('(Energiepreise)'!$I$25,0,$C282+'1. Anleitung'!$B$5-'(Energiepreise)'!$I$9)/100</f>
        <v>0</v>
      </c>
      <c r="V283" s="688" t="n">
        <f aca="true">V$32*OFFSET('(Energiepreise)'!$I$25,0,$C282+'1. Anleitung'!$B$5-'(Energiepreise)'!$I$9)/100</f>
        <v>0</v>
      </c>
      <c r="W283" s="688" t="n">
        <f aca="true">W$32*OFFSET('(Energiepreise)'!$I$25,0,$C282+'1. Anleitung'!$B$5-'(Energiepreise)'!$I$9)/100</f>
        <v>0</v>
      </c>
      <c r="X283" s="688" t="n">
        <f aca="true">X$32*OFFSET('(Energiepreise)'!$I$25,0,$C282+'1. Anleitung'!$B$5-'(Energiepreise)'!$I$9)/100</f>
        <v>0</v>
      </c>
      <c r="Y283" s="688" t="n">
        <f aca="true">Y$32*OFFSET('(Energiepreise)'!$I$25,0,$C282+'1. Anleitung'!$B$5-'(Energiepreise)'!$I$9)/100</f>
        <v>0</v>
      </c>
      <c r="Z283" s="688" t="n">
        <f aca="true">Z$32*OFFSET('(Energiepreise)'!$I$25,0,$C282+'1. Anleitung'!$B$5-'(Energiepreise)'!$I$9)/100</f>
        <v>0</v>
      </c>
      <c r="AA283" s="688" t="n">
        <f aca="true">AA$32*OFFSET('(Energiepreise)'!$I$25,0,$C282+'1. Anleitung'!$B$5-'(Energiepreise)'!$I$9)/100</f>
        <v>0</v>
      </c>
      <c r="AB283" s="688" t="n">
        <f aca="true">AB$32*OFFSET('(Energiepreise)'!$I$25,0,$C282+'1. Anleitung'!$B$5-'(Energiepreise)'!$I$9)/100</f>
        <v>0</v>
      </c>
      <c r="AC283" s="688" t="n">
        <f aca="true">AC$32*OFFSET('(Energiepreise)'!$I$25,0,$C282+'1. Anleitung'!$B$5-'(Energiepreise)'!$I$9)/100</f>
        <v>0</v>
      </c>
      <c r="AD283" s="689" t="n">
        <f aca="true">AD$32*OFFSET('(Energiepreise)'!$I$25,0,$C282+'1. Anleitung'!$B$5-'(Energiepreise)'!$I$9)/100*(1-AD$26/100)</f>
        <v>0</v>
      </c>
      <c r="AE283" s="689" t="n">
        <f aca="true">AE$32*OFFSET('(Energiepreise)'!$I$25,0,$C282+'1. Anleitung'!$B$5-'(Energiepreise)'!$I$9)/100*(1-AE$26/100)</f>
        <v>0</v>
      </c>
      <c r="AF283" s="689" t="n">
        <f aca="true">AF$32*OFFSET('(Energiepreise)'!$I$25,0,$C282+'1. Anleitung'!$B$5-'(Energiepreise)'!$I$9)/100*(1-AF$26/100)</f>
        <v>0</v>
      </c>
      <c r="AG283" s="689" t="n">
        <f aca="true">AG$32*OFFSET('(Energiepreise)'!$I$25,0,$C282+'1. Anleitung'!$B$5-'(Energiepreise)'!$I$9)/100*(1-AG$26/100)</f>
        <v>0</v>
      </c>
      <c r="AH283" s="689" t="n">
        <f aca="true">AH$32*OFFSET('(Energiepreise)'!$I$25,0,$C282+'1. Anleitung'!$B$5-'(Energiepreise)'!$I$9)/100*(1-AH$26/100)</f>
        <v>0</v>
      </c>
      <c r="AI283" s="688" t="n">
        <f aca="true">AI$32*OFFSET('(Energiepreise)'!$I$25,0,$C282+'1. Anleitung'!$B$5-'(Energiepreise)'!$I$9)/100</f>
        <v>0</v>
      </c>
      <c r="AJ283" s="688" t="n">
        <f aca="true">AJ$32*OFFSET('(Energiepreise)'!$I$25,0,$C282+'1. Anleitung'!$B$5-'(Energiepreise)'!$I$9)/100</f>
        <v>0</v>
      </c>
      <c r="AK283" s="689" t="n">
        <f aca="true">AK$32*OFFSET('(Energiepreise)'!$I$25,0,$C282+'1. Anleitung'!$B$5-'(Energiepreise)'!$I$9)/100*(1-AK$26/100)</f>
        <v>0</v>
      </c>
      <c r="AL283" s="689" t="e">
        <f aca="true">AL$32*OFFSET('(Energiepreise)'!$I$25,0,$C282+'1. Anleitung'!$B$5-'(Energiepreise)'!$I$9)/100*(1-AL$26/100)</f>
        <v>#N/A</v>
      </c>
      <c r="AM283" s="689" t="e">
        <f aca="true">AM$32*OFFSET('(Energiepreise)'!$I$25,0,$C282+'1. Anleitung'!$B$5-'(Energiepreise)'!$I$9)/100*(1-AM$26/100)</f>
        <v>#N/A</v>
      </c>
      <c r="AN283" s="689" t="e">
        <f aca="true">AN$32*OFFSET('(Energiepreise)'!$I$25,0,$C282+'1. Anleitung'!$B$5-'(Energiepreise)'!$I$9)/100*(1-AN$26/100)</f>
        <v>#N/A</v>
      </c>
    </row>
    <row r="284" customFormat="false" ht="17.25" hidden="false" customHeight="false" outlineLevel="0" collapsed="false">
      <c r="A284" s="2"/>
      <c r="B284" s="4"/>
      <c r="C284" s="647" t="n">
        <v>21</v>
      </c>
      <c r="D284" s="637"/>
      <c r="E284" s="620"/>
      <c r="F284" s="648" t="n">
        <f aca="true">F$32*OFFSET('(Energiepreise)'!$I$25,0,$C283+'1. Anleitung'!$B$5-'(Energiepreise)'!$I$9)/100*(1-$F$26/100)</f>
        <v>0</v>
      </c>
      <c r="G284" s="648" t="n">
        <f aca="true">G$32*OFFSET('(Energiepreise)'!$I$25,0,$C283+'1. Anleitung'!$B$5-'(Energiepreise)'!$I$9)/100*(1-$F$26/100)</f>
        <v>0</v>
      </c>
      <c r="H284" s="648" t="n">
        <f aca="true">H$32*OFFSET('(Energiepreise)'!$I$25,0,$C283+'1. Anleitung'!$B$5-'(Energiepreise)'!$I$9)/100*(1-$F$26/100)</f>
        <v>0</v>
      </c>
      <c r="I284" s="648" t="n">
        <f aca="true">I$32*OFFSET('(Energiepreise)'!$I$25,0,$C283+'1. Anleitung'!$B$5-'(Energiepreise)'!$I$9)/100*(1-$F$26/100)</f>
        <v>0</v>
      </c>
      <c r="J284" s="639"/>
      <c r="K284" s="649" t="n">
        <f aca="false">SUM(F284:I284)</f>
        <v>0</v>
      </c>
      <c r="L284" s="639"/>
      <c r="M284" s="639"/>
      <c r="N284" s="650" t="n">
        <f aca="true">N$32*OFFSET('(Energiepreise)'!$I$25,0,$C283+'1. Anleitung'!$B$5-'(Energiepreise)'!$I$9)/100*(1-$N$26/100)</f>
        <v>0</v>
      </c>
      <c r="O284" s="650" t="n">
        <f aca="true">O$32*OFFSET('(Energiepreise)'!$I$25,0,$C283+'1. Anleitung'!$B$5-'(Energiepreise)'!$I$9)/100*(1-$N$26/100)</f>
        <v>0</v>
      </c>
      <c r="P284" s="650" t="n">
        <f aca="true">P$32*OFFSET('(Energiepreise)'!$I$25,0,$C283+'1. Anleitung'!$B$5-'(Energiepreise)'!$I$9)/100*(1-$N$26/100)</f>
        <v>0</v>
      </c>
      <c r="Q284" s="650" t="n">
        <f aca="true">Q$32*OFFSET('(Energiepreise)'!$I$25,0,$C283+'1. Anleitung'!$B$5-'(Energiepreise)'!$I$9)/100*(1-$N$26/100)</f>
        <v>0</v>
      </c>
      <c r="R284" s="643"/>
      <c r="S284" s="651" t="n">
        <f aca="false">SUM(N284:Q284)</f>
        <v>0</v>
      </c>
      <c r="T284" s="643"/>
      <c r="U284" s="687" t="n">
        <f aca="true">U$32*OFFSET('(Energiepreise)'!$I$25,0,$C283+'1. Anleitung'!$B$5-'(Energiepreise)'!$I$9)/100</f>
        <v>0</v>
      </c>
      <c r="V284" s="688" t="n">
        <f aca="true">V$32*OFFSET('(Energiepreise)'!$I$25,0,$C283+'1. Anleitung'!$B$5-'(Energiepreise)'!$I$9)/100</f>
        <v>0</v>
      </c>
      <c r="W284" s="688" t="n">
        <f aca="true">W$32*OFFSET('(Energiepreise)'!$I$25,0,$C283+'1. Anleitung'!$B$5-'(Energiepreise)'!$I$9)/100</f>
        <v>0</v>
      </c>
      <c r="X284" s="688" t="n">
        <f aca="true">X$32*OFFSET('(Energiepreise)'!$I$25,0,$C283+'1. Anleitung'!$B$5-'(Energiepreise)'!$I$9)/100</f>
        <v>0</v>
      </c>
      <c r="Y284" s="688" t="n">
        <f aca="true">Y$32*OFFSET('(Energiepreise)'!$I$25,0,$C283+'1. Anleitung'!$B$5-'(Energiepreise)'!$I$9)/100</f>
        <v>0</v>
      </c>
      <c r="Z284" s="688" t="n">
        <f aca="true">Z$32*OFFSET('(Energiepreise)'!$I$25,0,$C283+'1. Anleitung'!$B$5-'(Energiepreise)'!$I$9)/100</f>
        <v>0</v>
      </c>
      <c r="AA284" s="688" t="n">
        <f aca="true">AA$32*OFFSET('(Energiepreise)'!$I$25,0,$C283+'1. Anleitung'!$B$5-'(Energiepreise)'!$I$9)/100</f>
        <v>0</v>
      </c>
      <c r="AB284" s="688" t="n">
        <f aca="true">AB$32*OFFSET('(Energiepreise)'!$I$25,0,$C283+'1. Anleitung'!$B$5-'(Energiepreise)'!$I$9)/100</f>
        <v>0</v>
      </c>
      <c r="AC284" s="688" t="n">
        <f aca="true">AC$32*OFFSET('(Energiepreise)'!$I$25,0,$C283+'1. Anleitung'!$B$5-'(Energiepreise)'!$I$9)/100</f>
        <v>0</v>
      </c>
      <c r="AD284" s="689" t="n">
        <f aca="true">AD$32*OFFSET('(Energiepreise)'!$I$25,0,$C283+'1. Anleitung'!$B$5-'(Energiepreise)'!$I$9)/100*(1-AD$26/100)</f>
        <v>0</v>
      </c>
      <c r="AE284" s="689" t="n">
        <f aca="true">AE$32*OFFSET('(Energiepreise)'!$I$25,0,$C283+'1. Anleitung'!$B$5-'(Energiepreise)'!$I$9)/100*(1-AE$26/100)</f>
        <v>0</v>
      </c>
      <c r="AF284" s="689" t="n">
        <f aca="true">AF$32*OFFSET('(Energiepreise)'!$I$25,0,$C283+'1. Anleitung'!$B$5-'(Energiepreise)'!$I$9)/100*(1-AF$26/100)</f>
        <v>0</v>
      </c>
      <c r="AG284" s="689" t="n">
        <f aca="true">AG$32*OFFSET('(Energiepreise)'!$I$25,0,$C283+'1. Anleitung'!$B$5-'(Energiepreise)'!$I$9)/100*(1-AG$26/100)</f>
        <v>0</v>
      </c>
      <c r="AH284" s="689" t="n">
        <f aca="true">AH$32*OFFSET('(Energiepreise)'!$I$25,0,$C283+'1. Anleitung'!$B$5-'(Energiepreise)'!$I$9)/100*(1-AH$26/100)</f>
        <v>0</v>
      </c>
      <c r="AI284" s="688" t="n">
        <f aca="true">AI$32*OFFSET('(Energiepreise)'!$I$25,0,$C283+'1. Anleitung'!$B$5-'(Energiepreise)'!$I$9)/100</f>
        <v>0</v>
      </c>
      <c r="AJ284" s="688" t="n">
        <f aca="true">AJ$32*OFFSET('(Energiepreise)'!$I$25,0,$C283+'1. Anleitung'!$B$5-'(Energiepreise)'!$I$9)/100</f>
        <v>0</v>
      </c>
      <c r="AK284" s="689" t="n">
        <f aca="true">AK$32*OFFSET('(Energiepreise)'!$I$25,0,$C283+'1. Anleitung'!$B$5-'(Energiepreise)'!$I$9)/100*(1-AK$26/100)</f>
        <v>0</v>
      </c>
      <c r="AL284" s="689" t="e">
        <f aca="true">AL$32*OFFSET('(Energiepreise)'!$I$25,0,$C283+'1. Anleitung'!$B$5-'(Energiepreise)'!$I$9)/100*(1-AL$26/100)</f>
        <v>#N/A</v>
      </c>
      <c r="AM284" s="689" t="e">
        <f aca="true">AM$32*OFFSET('(Energiepreise)'!$I$25,0,$C283+'1. Anleitung'!$B$5-'(Energiepreise)'!$I$9)/100*(1-AM$26/100)</f>
        <v>#N/A</v>
      </c>
      <c r="AN284" s="689" t="e">
        <f aca="true">AN$32*OFFSET('(Energiepreise)'!$I$25,0,$C283+'1. Anleitung'!$B$5-'(Energiepreise)'!$I$9)/100*(1-AN$26/100)</f>
        <v>#N/A</v>
      </c>
    </row>
    <row r="285" customFormat="false" ht="17.25" hidden="false" customHeight="false" outlineLevel="0" collapsed="false">
      <c r="A285" s="2"/>
      <c r="B285" s="4"/>
      <c r="C285" s="647" t="n">
        <v>22</v>
      </c>
      <c r="D285" s="637"/>
      <c r="E285" s="620"/>
      <c r="F285" s="648" t="n">
        <f aca="true">F$32*OFFSET('(Energiepreise)'!$I$25,0,$C284+'1. Anleitung'!$B$5-'(Energiepreise)'!$I$9)/100*(1-$F$26/100)</f>
        <v>0</v>
      </c>
      <c r="G285" s="648" t="n">
        <f aca="true">G$32*OFFSET('(Energiepreise)'!$I$25,0,$C284+'1. Anleitung'!$B$5-'(Energiepreise)'!$I$9)/100*(1-$F$26/100)</f>
        <v>0</v>
      </c>
      <c r="H285" s="648" t="n">
        <f aca="true">H$32*OFFSET('(Energiepreise)'!$I$25,0,$C284+'1. Anleitung'!$B$5-'(Energiepreise)'!$I$9)/100*(1-$F$26/100)</f>
        <v>0</v>
      </c>
      <c r="I285" s="648" t="n">
        <f aca="true">I$32*OFFSET('(Energiepreise)'!$I$25,0,$C284+'1. Anleitung'!$B$5-'(Energiepreise)'!$I$9)/100*(1-$F$26/100)</f>
        <v>0</v>
      </c>
      <c r="J285" s="639"/>
      <c r="K285" s="649" t="n">
        <f aca="false">SUM(F285:I285)</f>
        <v>0</v>
      </c>
      <c r="L285" s="639"/>
      <c r="M285" s="639"/>
      <c r="N285" s="650" t="n">
        <f aca="true">N$32*OFFSET('(Energiepreise)'!$I$25,0,$C284+'1. Anleitung'!$B$5-'(Energiepreise)'!$I$9)/100*(1-$N$26/100)</f>
        <v>0</v>
      </c>
      <c r="O285" s="650" t="n">
        <f aca="true">O$32*OFFSET('(Energiepreise)'!$I$25,0,$C284+'1. Anleitung'!$B$5-'(Energiepreise)'!$I$9)/100*(1-$N$26/100)</f>
        <v>0</v>
      </c>
      <c r="P285" s="650" t="n">
        <f aca="true">P$32*OFFSET('(Energiepreise)'!$I$25,0,$C284+'1. Anleitung'!$B$5-'(Energiepreise)'!$I$9)/100*(1-$N$26/100)</f>
        <v>0</v>
      </c>
      <c r="Q285" s="650" t="n">
        <f aca="true">Q$32*OFFSET('(Energiepreise)'!$I$25,0,$C284+'1. Anleitung'!$B$5-'(Energiepreise)'!$I$9)/100*(1-$N$26/100)</f>
        <v>0</v>
      </c>
      <c r="R285" s="643"/>
      <c r="S285" s="651" t="n">
        <f aca="false">SUM(N285:Q285)</f>
        <v>0</v>
      </c>
      <c r="T285" s="643"/>
      <c r="U285" s="687" t="n">
        <f aca="true">U$32*OFFSET('(Energiepreise)'!$I$25,0,$C284+'1. Anleitung'!$B$5-'(Energiepreise)'!$I$9)/100</f>
        <v>0</v>
      </c>
      <c r="V285" s="688" t="n">
        <f aca="true">V$32*OFFSET('(Energiepreise)'!$I$25,0,$C284+'1. Anleitung'!$B$5-'(Energiepreise)'!$I$9)/100</f>
        <v>0</v>
      </c>
      <c r="W285" s="688" t="n">
        <f aca="true">W$32*OFFSET('(Energiepreise)'!$I$25,0,$C284+'1. Anleitung'!$B$5-'(Energiepreise)'!$I$9)/100</f>
        <v>0</v>
      </c>
      <c r="X285" s="688" t="n">
        <f aca="true">X$32*OFFSET('(Energiepreise)'!$I$25,0,$C284+'1. Anleitung'!$B$5-'(Energiepreise)'!$I$9)/100</f>
        <v>0</v>
      </c>
      <c r="Y285" s="688" t="n">
        <f aca="true">Y$32*OFFSET('(Energiepreise)'!$I$25,0,$C284+'1. Anleitung'!$B$5-'(Energiepreise)'!$I$9)/100</f>
        <v>0</v>
      </c>
      <c r="Z285" s="688" t="n">
        <f aca="true">Z$32*OFFSET('(Energiepreise)'!$I$25,0,$C284+'1. Anleitung'!$B$5-'(Energiepreise)'!$I$9)/100</f>
        <v>0</v>
      </c>
      <c r="AA285" s="688" t="n">
        <f aca="true">AA$32*OFFSET('(Energiepreise)'!$I$25,0,$C284+'1. Anleitung'!$B$5-'(Energiepreise)'!$I$9)/100</f>
        <v>0</v>
      </c>
      <c r="AB285" s="688" t="n">
        <f aca="true">AB$32*OFFSET('(Energiepreise)'!$I$25,0,$C284+'1. Anleitung'!$B$5-'(Energiepreise)'!$I$9)/100</f>
        <v>0</v>
      </c>
      <c r="AC285" s="688" t="n">
        <f aca="true">AC$32*OFFSET('(Energiepreise)'!$I$25,0,$C284+'1. Anleitung'!$B$5-'(Energiepreise)'!$I$9)/100</f>
        <v>0</v>
      </c>
      <c r="AD285" s="689" t="n">
        <f aca="true">AD$32*OFFSET('(Energiepreise)'!$I$25,0,$C284+'1. Anleitung'!$B$5-'(Energiepreise)'!$I$9)/100*(1-AD$26/100)</f>
        <v>0</v>
      </c>
      <c r="AE285" s="689" t="n">
        <f aca="true">AE$32*OFFSET('(Energiepreise)'!$I$25,0,$C284+'1. Anleitung'!$B$5-'(Energiepreise)'!$I$9)/100*(1-AE$26/100)</f>
        <v>0</v>
      </c>
      <c r="AF285" s="689" t="n">
        <f aca="true">AF$32*OFFSET('(Energiepreise)'!$I$25,0,$C284+'1. Anleitung'!$B$5-'(Energiepreise)'!$I$9)/100*(1-AF$26/100)</f>
        <v>0</v>
      </c>
      <c r="AG285" s="689" t="n">
        <f aca="true">AG$32*OFFSET('(Energiepreise)'!$I$25,0,$C284+'1. Anleitung'!$B$5-'(Energiepreise)'!$I$9)/100*(1-AG$26/100)</f>
        <v>0</v>
      </c>
      <c r="AH285" s="689" t="n">
        <f aca="true">AH$32*OFFSET('(Energiepreise)'!$I$25,0,$C284+'1. Anleitung'!$B$5-'(Energiepreise)'!$I$9)/100*(1-AH$26/100)</f>
        <v>0</v>
      </c>
      <c r="AI285" s="688" t="n">
        <f aca="true">AI$32*OFFSET('(Energiepreise)'!$I$25,0,$C284+'1. Anleitung'!$B$5-'(Energiepreise)'!$I$9)/100</f>
        <v>0</v>
      </c>
      <c r="AJ285" s="688" t="n">
        <f aca="true">AJ$32*OFFSET('(Energiepreise)'!$I$25,0,$C284+'1. Anleitung'!$B$5-'(Energiepreise)'!$I$9)/100</f>
        <v>0</v>
      </c>
      <c r="AK285" s="689" t="n">
        <f aca="true">AK$32*OFFSET('(Energiepreise)'!$I$25,0,$C284+'1. Anleitung'!$B$5-'(Energiepreise)'!$I$9)/100*(1-AK$26/100)</f>
        <v>0</v>
      </c>
      <c r="AL285" s="689" t="e">
        <f aca="true">AL$32*OFFSET('(Energiepreise)'!$I$25,0,$C284+'1. Anleitung'!$B$5-'(Energiepreise)'!$I$9)/100*(1-AL$26/100)</f>
        <v>#N/A</v>
      </c>
      <c r="AM285" s="689" t="e">
        <f aca="true">AM$32*OFFSET('(Energiepreise)'!$I$25,0,$C284+'1. Anleitung'!$B$5-'(Energiepreise)'!$I$9)/100*(1-AM$26/100)</f>
        <v>#N/A</v>
      </c>
      <c r="AN285" s="689" t="e">
        <f aca="true">AN$32*OFFSET('(Energiepreise)'!$I$25,0,$C284+'1. Anleitung'!$B$5-'(Energiepreise)'!$I$9)/100*(1-AN$26/100)</f>
        <v>#N/A</v>
      </c>
    </row>
    <row r="286" customFormat="false" ht="17.25" hidden="false" customHeight="false" outlineLevel="0" collapsed="false">
      <c r="A286" s="2"/>
      <c r="B286" s="4"/>
      <c r="C286" s="647" t="n">
        <v>23</v>
      </c>
      <c r="D286" s="637"/>
      <c r="E286" s="620"/>
      <c r="F286" s="648" t="n">
        <f aca="true">F$32*OFFSET('(Energiepreise)'!$I$25,0,$C285+'1. Anleitung'!$B$5-'(Energiepreise)'!$I$9)/100*(1-$F$26/100)</f>
        <v>0</v>
      </c>
      <c r="G286" s="648" t="n">
        <f aca="true">G$32*OFFSET('(Energiepreise)'!$I$25,0,$C285+'1. Anleitung'!$B$5-'(Energiepreise)'!$I$9)/100*(1-$F$26/100)</f>
        <v>0</v>
      </c>
      <c r="H286" s="648" t="n">
        <f aca="true">H$32*OFFSET('(Energiepreise)'!$I$25,0,$C285+'1. Anleitung'!$B$5-'(Energiepreise)'!$I$9)/100*(1-$F$26/100)</f>
        <v>0</v>
      </c>
      <c r="I286" s="648" t="n">
        <f aca="true">I$32*OFFSET('(Energiepreise)'!$I$25,0,$C285+'1. Anleitung'!$B$5-'(Energiepreise)'!$I$9)/100*(1-$F$26/100)</f>
        <v>0</v>
      </c>
      <c r="J286" s="639"/>
      <c r="K286" s="649" t="n">
        <f aca="false">SUM(F286:I286)</f>
        <v>0</v>
      </c>
      <c r="L286" s="639"/>
      <c r="M286" s="639"/>
      <c r="N286" s="650" t="n">
        <f aca="true">N$32*OFFSET('(Energiepreise)'!$I$25,0,$C285+'1. Anleitung'!$B$5-'(Energiepreise)'!$I$9)/100*(1-$N$26/100)</f>
        <v>0</v>
      </c>
      <c r="O286" s="650" t="n">
        <f aca="true">O$32*OFFSET('(Energiepreise)'!$I$25,0,$C285+'1. Anleitung'!$B$5-'(Energiepreise)'!$I$9)/100*(1-$N$26/100)</f>
        <v>0</v>
      </c>
      <c r="P286" s="650" t="n">
        <f aca="true">P$32*OFFSET('(Energiepreise)'!$I$25,0,$C285+'1. Anleitung'!$B$5-'(Energiepreise)'!$I$9)/100*(1-$N$26/100)</f>
        <v>0</v>
      </c>
      <c r="Q286" s="650" t="n">
        <f aca="true">Q$32*OFFSET('(Energiepreise)'!$I$25,0,$C285+'1. Anleitung'!$B$5-'(Energiepreise)'!$I$9)/100*(1-$N$26/100)</f>
        <v>0</v>
      </c>
      <c r="R286" s="643"/>
      <c r="S286" s="651" t="n">
        <f aca="false">SUM(N286:Q286)</f>
        <v>0</v>
      </c>
      <c r="T286" s="643"/>
      <c r="U286" s="687" t="n">
        <f aca="true">U$32*OFFSET('(Energiepreise)'!$I$25,0,$C285+'1. Anleitung'!$B$5-'(Energiepreise)'!$I$9)/100</f>
        <v>0</v>
      </c>
      <c r="V286" s="688" t="n">
        <f aca="true">V$32*OFFSET('(Energiepreise)'!$I$25,0,$C285+'1. Anleitung'!$B$5-'(Energiepreise)'!$I$9)/100</f>
        <v>0</v>
      </c>
      <c r="W286" s="688" t="n">
        <f aca="true">W$32*OFFSET('(Energiepreise)'!$I$25,0,$C285+'1. Anleitung'!$B$5-'(Energiepreise)'!$I$9)/100</f>
        <v>0</v>
      </c>
      <c r="X286" s="688" t="n">
        <f aca="true">X$32*OFFSET('(Energiepreise)'!$I$25,0,$C285+'1. Anleitung'!$B$5-'(Energiepreise)'!$I$9)/100</f>
        <v>0</v>
      </c>
      <c r="Y286" s="688" t="n">
        <f aca="true">Y$32*OFFSET('(Energiepreise)'!$I$25,0,$C285+'1. Anleitung'!$B$5-'(Energiepreise)'!$I$9)/100</f>
        <v>0</v>
      </c>
      <c r="Z286" s="688" t="n">
        <f aca="true">Z$32*OFFSET('(Energiepreise)'!$I$25,0,$C285+'1. Anleitung'!$B$5-'(Energiepreise)'!$I$9)/100</f>
        <v>0</v>
      </c>
      <c r="AA286" s="688" t="n">
        <f aca="true">AA$32*OFFSET('(Energiepreise)'!$I$25,0,$C285+'1. Anleitung'!$B$5-'(Energiepreise)'!$I$9)/100</f>
        <v>0</v>
      </c>
      <c r="AB286" s="688" t="n">
        <f aca="true">AB$32*OFFSET('(Energiepreise)'!$I$25,0,$C285+'1. Anleitung'!$B$5-'(Energiepreise)'!$I$9)/100</f>
        <v>0</v>
      </c>
      <c r="AC286" s="688" t="n">
        <f aca="true">AC$32*OFFSET('(Energiepreise)'!$I$25,0,$C285+'1. Anleitung'!$B$5-'(Energiepreise)'!$I$9)/100</f>
        <v>0</v>
      </c>
      <c r="AD286" s="689" t="n">
        <f aca="true">AD$32*OFFSET('(Energiepreise)'!$I$25,0,$C285+'1. Anleitung'!$B$5-'(Energiepreise)'!$I$9)/100*(1-AD$26/100)</f>
        <v>0</v>
      </c>
      <c r="AE286" s="689" t="n">
        <f aca="true">AE$32*OFFSET('(Energiepreise)'!$I$25,0,$C285+'1. Anleitung'!$B$5-'(Energiepreise)'!$I$9)/100*(1-AE$26/100)</f>
        <v>0</v>
      </c>
      <c r="AF286" s="689" t="n">
        <f aca="true">AF$32*OFFSET('(Energiepreise)'!$I$25,0,$C285+'1. Anleitung'!$B$5-'(Energiepreise)'!$I$9)/100*(1-AF$26/100)</f>
        <v>0</v>
      </c>
      <c r="AG286" s="689" t="n">
        <f aca="true">AG$32*OFFSET('(Energiepreise)'!$I$25,0,$C285+'1. Anleitung'!$B$5-'(Energiepreise)'!$I$9)/100*(1-AG$26/100)</f>
        <v>0</v>
      </c>
      <c r="AH286" s="689" t="n">
        <f aca="true">AH$32*OFFSET('(Energiepreise)'!$I$25,0,$C285+'1. Anleitung'!$B$5-'(Energiepreise)'!$I$9)/100*(1-AH$26/100)</f>
        <v>0</v>
      </c>
      <c r="AI286" s="688" t="n">
        <f aca="true">AI$32*OFFSET('(Energiepreise)'!$I$25,0,$C285+'1. Anleitung'!$B$5-'(Energiepreise)'!$I$9)/100</f>
        <v>0</v>
      </c>
      <c r="AJ286" s="688" t="n">
        <f aca="true">AJ$32*OFFSET('(Energiepreise)'!$I$25,0,$C285+'1. Anleitung'!$B$5-'(Energiepreise)'!$I$9)/100</f>
        <v>0</v>
      </c>
      <c r="AK286" s="689" t="n">
        <f aca="true">AK$32*OFFSET('(Energiepreise)'!$I$25,0,$C285+'1. Anleitung'!$B$5-'(Energiepreise)'!$I$9)/100*(1-AK$26/100)</f>
        <v>0</v>
      </c>
      <c r="AL286" s="689" t="e">
        <f aca="true">AL$32*OFFSET('(Energiepreise)'!$I$25,0,$C285+'1. Anleitung'!$B$5-'(Energiepreise)'!$I$9)/100*(1-AL$26/100)</f>
        <v>#N/A</v>
      </c>
      <c r="AM286" s="689" t="e">
        <f aca="true">AM$32*OFFSET('(Energiepreise)'!$I$25,0,$C285+'1. Anleitung'!$B$5-'(Energiepreise)'!$I$9)/100*(1-AM$26/100)</f>
        <v>#N/A</v>
      </c>
      <c r="AN286" s="689" t="e">
        <f aca="true">AN$32*OFFSET('(Energiepreise)'!$I$25,0,$C285+'1. Anleitung'!$B$5-'(Energiepreise)'!$I$9)/100*(1-AN$26/100)</f>
        <v>#N/A</v>
      </c>
    </row>
    <row r="287" customFormat="false" ht="17.25" hidden="false" customHeight="false" outlineLevel="0" collapsed="false">
      <c r="A287" s="2"/>
      <c r="B287" s="4"/>
      <c r="C287" s="647" t="n">
        <v>24</v>
      </c>
      <c r="D287" s="637"/>
      <c r="E287" s="620"/>
      <c r="F287" s="648" t="n">
        <f aca="true">F$32*OFFSET('(Energiepreise)'!$I$25,0,$C286+'1. Anleitung'!$B$5-'(Energiepreise)'!$I$9)/100*(1-$F$26/100)</f>
        <v>0</v>
      </c>
      <c r="G287" s="648" t="n">
        <f aca="true">G$32*OFFSET('(Energiepreise)'!$I$25,0,$C286+'1. Anleitung'!$B$5-'(Energiepreise)'!$I$9)/100*(1-$F$26/100)</f>
        <v>0</v>
      </c>
      <c r="H287" s="648" t="n">
        <f aca="true">H$32*OFFSET('(Energiepreise)'!$I$25,0,$C286+'1. Anleitung'!$B$5-'(Energiepreise)'!$I$9)/100*(1-$F$26/100)</f>
        <v>0</v>
      </c>
      <c r="I287" s="648" t="n">
        <f aca="true">I$32*OFFSET('(Energiepreise)'!$I$25,0,$C286+'1. Anleitung'!$B$5-'(Energiepreise)'!$I$9)/100*(1-$F$26/100)</f>
        <v>0</v>
      </c>
      <c r="J287" s="639"/>
      <c r="K287" s="649" t="n">
        <f aca="false">SUM(F287:I287)</f>
        <v>0</v>
      </c>
      <c r="L287" s="639"/>
      <c r="M287" s="639"/>
      <c r="N287" s="650" t="n">
        <f aca="true">N$32*OFFSET('(Energiepreise)'!$I$25,0,$C286+'1. Anleitung'!$B$5-'(Energiepreise)'!$I$9)/100*(1-$N$26/100)</f>
        <v>0</v>
      </c>
      <c r="O287" s="650" t="n">
        <f aca="true">O$32*OFFSET('(Energiepreise)'!$I$25,0,$C286+'1. Anleitung'!$B$5-'(Energiepreise)'!$I$9)/100*(1-$N$26/100)</f>
        <v>0</v>
      </c>
      <c r="P287" s="650" t="n">
        <f aca="true">P$32*OFFSET('(Energiepreise)'!$I$25,0,$C286+'1. Anleitung'!$B$5-'(Energiepreise)'!$I$9)/100*(1-$N$26/100)</f>
        <v>0</v>
      </c>
      <c r="Q287" s="650" t="n">
        <f aca="true">Q$32*OFFSET('(Energiepreise)'!$I$25,0,$C286+'1. Anleitung'!$B$5-'(Energiepreise)'!$I$9)/100*(1-$N$26/100)</f>
        <v>0</v>
      </c>
      <c r="R287" s="643"/>
      <c r="S287" s="651" t="n">
        <f aca="false">SUM(N287:Q287)</f>
        <v>0</v>
      </c>
      <c r="T287" s="643"/>
      <c r="U287" s="687" t="n">
        <f aca="true">U$32*OFFSET('(Energiepreise)'!$I$25,0,$C286+'1. Anleitung'!$B$5-'(Energiepreise)'!$I$9)/100</f>
        <v>0</v>
      </c>
      <c r="V287" s="688" t="n">
        <f aca="true">V$32*OFFSET('(Energiepreise)'!$I$25,0,$C286+'1. Anleitung'!$B$5-'(Energiepreise)'!$I$9)/100</f>
        <v>0</v>
      </c>
      <c r="W287" s="688" t="n">
        <f aca="true">W$32*OFFSET('(Energiepreise)'!$I$25,0,$C286+'1. Anleitung'!$B$5-'(Energiepreise)'!$I$9)/100</f>
        <v>0</v>
      </c>
      <c r="X287" s="688" t="n">
        <f aca="true">X$32*OFFSET('(Energiepreise)'!$I$25,0,$C286+'1. Anleitung'!$B$5-'(Energiepreise)'!$I$9)/100</f>
        <v>0</v>
      </c>
      <c r="Y287" s="688" t="n">
        <f aca="true">Y$32*OFFSET('(Energiepreise)'!$I$25,0,$C286+'1. Anleitung'!$B$5-'(Energiepreise)'!$I$9)/100</f>
        <v>0</v>
      </c>
      <c r="Z287" s="688" t="n">
        <f aca="true">Z$32*OFFSET('(Energiepreise)'!$I$25,0,$C286+'1. Anleitung'!$B$5-'(Energiepreise)'!$I$9)/100</f>
        <v>0</v>
      </c>
      <c r="AA287" s="688" t="n">
        <f aca="true">AA$32*OFFSET('(Energiepreise)'!$I$25,0,$C286+'1. Anleitung'!$B$5-'(Energiepreise)'!$I$9)/100</f>
        <v>0</v>
      </c>
      <c r="AB287" s="688" t="n">
        <f aca="true">AB$32*OFFSET('(Energiepreise)'!$I$25,0,$C286+'1. Anleitung'!$B$5-'(Energiepreise)'!$I$9)/100</f>
        <v>0</v>
      </c>
      <c r="AC287" s="688" t="n">
        <f aca="true">AC$32*OFFSET('(Energiepreise)'!$I$25,0,$C286+'1. Anleitung'!$B$5-'(Energiepreise)'!$I$9)/100</f>
        <v>0</v>
      </c>
      <c r="AD287" s="689" t="n">
        <f aca="true">AD$32*OFFSET('(Energiepreise)'!$I$25,0,$C286+'1. Anleitung'!$B$5-'(Energiepreise)'!$I$9)/100*(1-AD$26/100)</f>
        <v>0</v>
      </c>
      <c r="AE287" s="689" t="n">
        <f aca="true">AE$32*OFFSET('(Energiepreise)'!$I$25,0,$C286+'1. Anleitung'!$B$5-'(Energiepreise)'!$I$9)/100*(1-AE$26/100)</f>
        <v>0</v>
      </c>
      <c r="AF287" s="689" t="n">
        <f aca="true">AF$32*OFFSET('(Energiepreise)'!$I$25,0,$C286+'1. Anleitung'!$B$5-'(Energiepreise)'!$I$9)/100*(1-AF$26/100)</f>
        <v>0</v>
      </c>
      <c r="AG287" s="689" t="n">
        <f aca="true">AG$32*OFFSET('(Energiepreise)'!$I$25,0,$C286+'1. Anleitung'!$B$5-'(Energiepreise)'!$I$9)/100*(1-AG$26/100)</f>
        <v>0</v>
      </c>
      <c r="AH287" s="689" t="n">
        <f aca="true">AH$32*OFFSET('(Energiepreise)'!$I$25,0,$C286+'1. Anleitung'!$B$5-'(Energiepreise)'!$I$9)/100*(1-AH$26/100)</f>
        <v>0</v>
      </c>
      <c r="AI287" s="688" t="n">
        <f aca="true">AI$32*OFFSET('(Energiepreise)'!$I$25,0,$C286+'1. Anleitung'!$B$5-'(Energiepreise)'!$I$9)/100</f>
        <v>0</v>
      </c>
      <c r="AJ287" s="688" t="n">
        <f aca="true">AJ$32*OFFSET('(Energiepreise)'!$I$25,0,$C286+'1. Anleitung'!$B$5-'(Energiepreise)'!$I$9)/100</f>
        <v>0</v>
      </c>
      <c r="AK287" s="689" t="n">
        <f aca="true">AK$32*OFFSET('(Energiepreise)'!$I$25,0,$C286+'1. Anleitung'!$B$5-'(Energiepreise)'!$I$9)/100*(1-AK$26/100)</f>
        <v>0</v>
      </c>
      <c r="AL287" s="689" t="e">
        <f aca="true">AL$32*OFFSET('(Energiepreise)'!$I$25,0,$C286+'1. Anleitung'!$B$5-'(Energiepreise)'!$I$9)/100*(1-AL$26/100)</f>
        <v>#N/A</v>
      </c>
      <c r="AM287" s="689" t="e">
        <f aca="true">AM$32*OFFSET('(Energiepreise)'!$I$25,0,$C286+'1. Anleitung'!$B$5-'(Energiepreise)'!$I$9)/100*(1-AM$26/100)</f>
        <v>#N/A</v>
      </c>
      <c r="AN287" s="689" t="e">
        <f aca="true">AN$32*OFFSET('(Energiepreise)'!$I$25,0,$C286+'1. Anleitung'!$B$5-'(Energiepreise)'!$I$9)/100*(1-AN$26/100)</f>
        <v>#N/A</v>
      </c>
    </row>
    <row r="288" customFormat="false" ht="17.25" hidden="false" customHeight="false" outlineLevel="0" collapsed="false">
      <c r="A288" s="2"/>
      <c r="B288" s="4"/>
      <c r="C288" s="647" t="n">
        <v>25</v>
      </c>
      <c r="D288" s="637"/>
      <c r="E288" s="620"/>
      <c r="F288" s="648" t="n">
        <f aca="true">F$32*OFFSET('(Energiepreise)'!$I$25,0,$C287+'1. Anleitung'!$B$5-'(Energiepreise)'!$I$9)/100*(1-$F$26/100)</f>
        <v>0</v>
      </c>
      <c r="G288" s="648" t="n">
        <f aca="true">G$32*OFFSET('(Energiepreise)'!$I$25,0,$C287+'1. Anleitung'!$B$5-'(Energiepreise)'!$I$9)/100*(1-$F$26/100)</f>
        <v>0</v>
      </c>
      <c r="H288" s="648" t="n">
        <f aca="true">H$32*OFFSET('(Energiepreise)'!$I$25,0,$C287+'1. Anleitung'!$B$5-'(Energiepreise)'!$I$9)/100*(1-$F$26/100)</f>
        <v>0</v>
      </c>
      <c r="I288" s="648" t="n">
        <f aca="true">I$32*OFFSET('(Energiepreise)'!$I$25,0,$C287+'1. Anleitung'!$B$5-'(Energiepreise)'!$I$9)/100*(1-$F$26/100)</f>
        <v>0</v>
      </c>
      <c r="J288" s="639"/>
      <c r="K288" s="649" t="n">
        <f aca="false">SUM(F288:I288)</f>
        <v>0</v>
      </c>
      <c r="L288" s="639"/>
      <c r="M288" s="639"/>
      <c r="N288" s="650" t="n">
        <f aca="true">N$32*OFFSET('(Energiepreise)'!$I$25,0,$C287+'1. Anleitung'!$B$5-'(Energiepreise)'!$I$9)/100*(1-$N$26/100)</f>
        <v>0</v>
      </c>
      <c r="O288" s="650" t="n">
        <f aca="true">O$32*OFFSET('(Energiepreise)'!$I$25,0,$C287+'1. Anleitung'!$B$5-'(Energiepreise)'!$I$9)/100*(1-$N$26/100)</f>
        <v>0</v>
      </c>
      <c r="P288" s="650" t="n">
        <f aca="true">P$32*OFFSET('(Energiepreise)'!$I$25,0,$C287+'1. Anleitung'!$B$5-'(Energiepreise)'!$I$9)/100*(1-$N$26/100)</f>
        <v>0</v>
      </c>
      <c r="Q288" s="650" t="n">
        <f aca="true">Q$32*OFFSET('(Energiepreise)'!$I$25,0,$C287+'1. Anleitung'!$B$5-'(Energiepreise)'!$I$9)/100*(1-$N$26/100)</f>
        <v>0</v>
      </c>
      <c r="R288" s="643"/>
      <c r="S288" s="651" t="n">
        <f aca="false">SUM(N288:Q288)</f>
        <v>0</v>
      </c>
      <c r="T288" s="643"/>
      <c r="U288" s="687" t="n">
        <f aca="true">U$32*OFFSET('(Energiepreise)'!$I$25,0,$C287+'1. Anleitung'!$B$5-'(Energiepreise)'!$I$9)/100</f>
        <v>0</v>
      </c>
      <c r="V288" s="688" t="n">
        <f aca="true">V$32*OFFSET('(Energiepreise)'!$I$25,0,$C287+'1. Anleitung'!$B$5-'(Energiepreise)'!$I$9)/100</f>
        <v>0</v>
      </c>
      <c r="W288" s="688" t="n">
        <f aca="true">W$32*OFFSET('(Energiepreise)'!$I$25,0,$C287+'1. Anleitung'!$B$5-'(Energiepreise)'!$I$9)/100</f>
        <v>0</v>
      </c>
      <c r="X288" s="688" t="n">
        <f aca="true">X$32*OFFSET('(Energiepreise)'!$I$25,0,$C287+'1. Anleitung'!$B$5-'(Energiepreise)'!$I$9)/100</f>
        <v>0</v>
      </c>
      <c r="Y288" s="688" t="n">
        <f aca="true">Y$32*OFFSET('(Energiepreise)'!$I$25,0,$C287+'1. Anleitung'!$B$5-'(Energiepreise)'!$I$9)/100</f>
        <v>0</v>
      </c>
      <c r="Z288" s="688" t="n">
        <f aca="true">Z$32*OFFSET('(Energiepreise)'!$I$25,0,$C287+'1. Anleitung'!$B$5-'(Energiepreise)'!$I$9)/100</f>
        <v>0</v>
      </c>
      <c r="AA288" s="688" t="n">
        <f aca="true">AA$32*OFFSET('(Energiepreise)'!$I$25,0,$C287+'1. Anleitung'!$B$5-'(Energiepreise)'!$I$9)/100</f>
        <v>0</v>
      </c>
      <c r="AB288" s="688" t="n">
        <f aca="true">AB$32*OFFSET('(Energiepreise)'!$I$25,0,$C287+'1. Anleitung'!$B$5-'(Energiepreise)'!$I$9)/100</f>
        <v>0</v>
      </c>
      <c r="AC288" s="688" t="n">
        <f aca="true">AC$32*OFFSET('(Energiepreise)'!$I$25,0,$C287+'1. Anleitung'!$B$5-'(Energiepreise)'!$I$9)/100</f>
        <v>0</v>
      </c>
      <c r="AD288" s="689" t="n">
        <f aca="true">AD$32*OFFSET('(Energiepreise)'!$I$25,0,$C287+'1. Anleitung'!$B$5-'(Energiepreise)'!$I$9)/100*(1-AD$26/100)</f>
        <v>0</v>
      </c>
      <c r="AE288" s="689" t="n">
        <f aca="true">AE$32*OFFSET('(Energiepreise)'!$I$25,0,$C287+'1. Anleitung'!$B$5-'(Energiepreise)'!$I$9)/100*(1-AE$26/100)</f>
        <v>0</v>
      </c>
      <c r="AF288" s="689" t="n">
        <f aca="true">AF$32*OFFSET('(Energiepreise)'!$I$25,0,$C287+'1. Anleitung'!$B$5-'(Energiepreise)'!$I$9)/100*(1-AF$26/100)</f>
        <v>0</v>
      </c>
      <c r="AG288" s="689" t="n">
        <f aca="true">AG$32*OFFSET('(Energiepreise)'!$I$25,0,$C287+'1. Anleitung'!$B$5-'(Energiepreise)'!$I$9)/100*(1-AG$26/100)</f>
        <v>0</v>
      </c>
      <c r="AH288" s="689" t="n">
        <f aca="true">AH$32*OFFSET('(Energiepreise)'!$I$25,0,$C287+'1. Anleitung'!$B$5-'(Energiepreise)'!$I$9)/100*(1-AH$26/100)</f>
        <v>0</v>
      </c>
      <c r="AI288" s="688" t="n">
        <f aca="true">AI$32*OFFSET('(Energiepreise)'!$I$25,0,$C287+'1. Anleitung'!$B$5-'(Energiepreise)'!$I$9)/100</f>
        <v>0</v>
      </c>
      <c r="AJ288" s="688" t="n">
        <f aca="true">AJ$32*OFFSET('(Energiepreise)'!$I$25,0,$C287+'1. Anleitung'!$B$5-'(Energiepreise)'!$I$9)/100</f>
        <v>0</v>
      </c>
      <c r="AK288" s="689" t="n">
        <f aca="true">AK$32*OFFSET('(Energiepreise)'!$I$25,0,$C287+'1. Anleitung'!$B$5-'(Energiepreise)'!$I$9)/100*(1-AK$26/100)</f>
        <v>0</v>
      </c>
      <c r="AL288" s="689" t="e">
        <f aca="true">AL$32*OFFSET('(Energiepreise)'!$I$25,0,$C287+'1. Anleitung'!$B$5-'(Energiepreise)'!$I$9)/100*(1-AL$26/100)</f>
        <v>#N/A</v>
      </c>
      <c r="AM288" s="689" t="e">
        <f aca="true">AM$32*OFFSET('(Energiepreise)'!$I$25,0,$C287+'1. Anleitung'!$B$5-'(Energiepreise)'!$I$9)/100*(1-AM$26/100)</f>
        <v>#N/A</v>
      </c>
      <c r="AN288" s="689" t="e">
        <f aca="true">AN$32*OFFSET('(Energiepreise)'!$I$25,0,$C287+'1. Anleitung'!$B$5-'(Energiepreise)'!$I$9)/100*(1-AN$26/100)</f>
        <v>#N/A</v>
      </c>
    </row>
    <row r="289" customFormat="false" ht="17.25" hidden="false" customHeight="false" outlineLevel="0" collapsed="false">
      <c r="A289" s="2"/>
      <c r="B289" s="4"/>
      <c r="C289" s="647" t="n">
        <v>26</v>
      </c>
      <c r="D289" s="637"/>
      <c r="E289" s="620"/>
      <c r="F289" s="648" t="n">
        <f aca="true">F$32*OFFSET('(Energiepreise)'!$I$25,0,$C288+'1. Anleitung'!$B$5-'(Energiepreise)'!$I$9)/100*(1-$F$26/100)</f>
        <v>0</v>
      </c>
      <c r="G289" s="648" t="n">
        <f aca="true">G$32*OFFSET('(Energiepreise)'!$I$25,0,$C288+'1. Anleitung'!$B$5-'(Energiepreise)'!$I$9)/100*(1-$F$26/100)</f>
        <v>0</v>
      </c>
      <c r="H289" s="648" t="n">
        <f aca="true">H$32*OFFSET('(Energiepreise)'!$I$25,0,$C288+'1. Anleitung'!$B$5-'(Energiepreise)'!$I$9)/100*(1-$F$26/100)</f>
        <v>0</v>
      </c>
      <c r="I289" s="648" t="n">
        <f aca="true">I$32*OFFSET('(Energiepreise)'!$I$25,0,$C288+'1. Anleitung'!$B$5-'(Energiepreise)'!$I$9)/100*(1-$F$26/100)</f>
        <v>0</v>
      </c>
      <c r="J289" s="639"/>
      <c r="K289" s="649" t="n">
        <f aca="false">SUM(F289:I289)</f>
        <v>0</v>
      </c>
      <c r="L289" s="639"/>
      <c r="M289" s="639"/>
      <c r="N289" s="650" t="n">
        <f aca="true">N$32*OFFSET('(Energiepreise)'!$I$25,0,$C288+'1. Anleitung'!$B$5-'(Energiepreise)'!$I$9)/100*(1-$N$26/100)</f>
        <v>0</v>
      </c>
      <c r="O289" s="650" t="n">
        <f aca="true">O$32*OFFSET('(Energiepreise)'!$I$25,0,$C288+'1. Anleitung'!$B$5-'(Energiepreise)'!$I$9)/100*(1-$N$26/100)</f>
        <v>0</v>
      </c>
      <c r="P289" s="650" t="n">
        <f aca="true">P$32*OFFSET('(Energiepreise)'!$I$25,0,$C288+'1. Anleitung'!$B$5-'(Energiepreise)'!$I$9)/100*(1-$N$26/100)</f>
        <v>0</v>
      </c>
      <c r="Q289" s="650" t="n">
        <f aca="true">Q$32*OFFSET('(Energiepreise)'!$I$25,0,$C288+'1. Anleitung'!$B$5-'(Energiepreise)'!$I$9)/100*(1-$N$26/100)</f>
        <v>0</v>
      </c>
      <c r="R289" s="643"/>
      <c r="S289" s="651" t="n">
        <f aca="false">SUM(N289:Q289)</f>
        <v>0</v>
      </c>
      <c r="T289" s="643"/>
      <c r="U289" s="687" t="n">
        <f aca="true">U$32*OFFSET('(Energiepreise)'!$I$25,0,$C288+'1. Anleitung'!$B$5-'(Energiepreise)'!$I$9)/100</f>
        <v>0</v>
      </c>
      <c r="V289" s="688" t="n">
        <f aca="true">V$32*OFFSET('(Energiepreise)'!$I$25,0,$C288+'1. Anleitung'!$B$5-'(Energiepreise)'!$I$9)/100</f>
        <v>0</v>
      </c>
      <c r="W289" s="688" t="n">
        <f aca="true">W$32*OFFSET('(Energiepreise)'!$I$25,0,$C288+'1. Anleitung'!$B$5-'(Energiepreise)'!$I$9)/100</f>
        <v>0</v>
      </c>
      <c r="X289" s="688" t="n">
        <f aca="true">X$32*OFFSET('(Energiepreise)'!$I$25,0,$C288+'1. Anleitung'!$B$5-'(Energiepreise)'!$I$9)/100</f>
        <v>0</v>
      </c>
      <c r="Y289" s="688" t="n">
        <f aca="true">Y$32*OFFSET('(Energiepreise)'!$I$25,0,$C288+'1. Anleitung'!$B$5-'(Energiepreise)'!$I$9)/100</f>
        <v>0</v>
      </c>
      <c r="Z289" s="688" t="n">
        <f aca="true">Z$32*OFFSET('(Energiepreise)'!$I$25,0,$C288+'1. Anleitung'!$B$5-'(Energiepreise)'!$I$9)/100</f>
        <v>0</v>
      </c>
      <c r="AA289" s="688" t="n">
        <f aca="true">AA$32*OFFSET('(Energiepreise)'!$I$25,0,$C288+'1. Anleitung'!$B$5-'(Energiepreise)'!$I$9)/100</f>
        <v>0</v>
      </c>
      <c r="AB289" s="688" t="n">
        <f aca="true">AB$32*OFFSET('(Energiepreise)'!$I$25,0,$C288+'1. Anleitung'!$B$5-'(Energiepreise)'!$I$9)/100</f>
        <v>0</v>
      </c>
      <c r="AC289" s="688" t="n">
        <f aca="true">AC$32*OFFSET('(Energiepreise)'!$I$25,0,$C288+'1. Anleitung'!$B$5-'(Energiepreise)'!$I$9)/100</f>
        <v>0</v>
      </c>
      <c r="AD289" s="689" t="n">
        <f aca="true">AD$32*OFFSET('(Energiepreise)'!$I$25,0,$C288+'1. Anleitung'!$B$5-'(Energiepreise)'!$I$9)/100*(1-AD$26/100)</f>
        <v>0</v>
      </c>
      <c r="AE289" s="689" t="n">
        <f aca="true">AE$32*OFFSET('(Energiepreise)'!$I$25,0,$C288+'1. Anleitung'!$B$5-'(Energiepreise)'!$I$9)/100*(1-AE$26/100)</f>
        <v>0</v>
      </c>
      <c r="AF289" s="689" t="n">
        <f aca="true">AF$32*OFFSET('(Energiepreise)'!$I$25,0,$C288+'1. Anleitung'!$B$5-'(Energiepreise)'!$I$9)/100*(1-AF$26/100)</f>
        <v>0</v>
      </c>
      <c r="AG289" s="689" t="n">
        <f aca="true">AG$32*OFFSET('(Energiepreise)'!$I$25,0,$C288+'1. Anleitung'!$B$5-'(Energiepreise)'!$I$9)/100*(1-AG$26/100)</f>
        <v>0</v>
      </c>
      <c r="AH289" s="689" t="n">
        <f aca="true">AH$32*OFFSET('(Energiepreise)'!$I$25,0,$C288+'1. Anleitung'!$B$5-'(Energiepreise)'!$I$9)/100*(1-AH$26/100)</f>
        <v>0</v>
      </c>
      <c r="AI289" s="688" t="n">
        <f aca="true">AI$32*OFFSET('(Energiepreise)'!$I$25,0,$C288+'1. Anleitung'!$B$5-'(Energiepreise)'!$I$9)/100</f>
        <v>0</v>
      </c>
      <c r="AJ289" s="688" t="n">
        <f aca="true">AJ$32*OFFSET('(Energiepreise)'!$I$25,0,$C288+'1. Anleitung'!$B$5-'(Energiepreise)'!$I$9)/100</f>
        <v>0</v>
      </c>
      <c r="AK289" s="689" t="n">
        <f aca="true">AK$32*OFFSET('(Energiepreise)'!$I$25,0,$C288+'1. Anleitung'!$B$5-'(Energiepreise)'!$I$9)/100*(1-AK$26/100)</f>
        <v>0</v>
      </c>
      <c r="AL289" s="689" t="e">
        <f aca="true">AL$32*OFFSET('(Energiepreise)'!$I$25,0,$C288+'1. Anleitung'!$B$5-'(Energiepreise)'!$I$9)/100*(1-AL$26/100)</f>
        <v>#N/A</v>
      </c>
      <c r="AM289" s="689" t="e">
        <f aca="true">AM$32*OFFSET('(Energiepreise)'!$I$25,0,$C288+'1. Anleitung'!$B$5-'(Energiepreise)'!$I$9)/100*(1-AM$26/100)</f>
        <v>#N/A</v>
      </c>
      <c r="AN289" s="689" t="e">
        <f aca="true">AN$32*OFFSET('(Energiepreise)'!$I$25,0,$C288+'1. Anleitung'!$B$5-'(Energiepreise)'!$I$9)/100*(1-AN$26/100)</f>
        <v>#N/A</v>
      </c>
    </row>
    <row r="290" customFormat="false" ht="17.25" hidden="false" customHeight="false" outlineLevel="0" collapsed="false">
      <c r="A290" s="2"/>
      <c r="B290" s="4"/>
      <c r="C290" s="647" t="n">
        <v>27</v>
      </c>
      <c r="D290" s="637"/>
      <c r="E290" s="620"/>
      <c r="F290" s="648" t="n">
        <f aca="true">F$32*OFFSET('(Energiepreise)'!$I$25,0,$C289+'1. Anleitung'!$B$5-'(Energiepreise)'!$I$9)/100*(1-$F$26/100)</f>
        <v>0</v>
      </c>
      <c r="G290" s="648" t="n">
        <f aca="true">G$32*OFFSET('(Energiepreise)'!$I$25,0,$C289+'1. Anleitung'!$B$5-'(Energiepreise)'!$I$9)/100*(1-$F$26/100)</f>
        <v>0</v>
      </c>
      <c r="H290" s="648" t="n">
        <f aca="true">H$32*OFFSET('(Energiepreise)'!$I$25,0,$C289+'1. Anleitung'!$B$5-'(Energiepreise)'!$I$9)/100*(1-$F$26/100)</f>
        <v>0</v>
      </c>
      <c r="I290" s="648" t="n">
        <f aca="true">I$32*OFFSET('(Energiepreise)'!$I$25,0,$C289+'1. Anleitung'!$B$5-'(Energiepreise)'!$I$9)/100*(1-$F$26/100)</f>
        <v>0</v>
      </c>
      <c r="J290" s="639"/>
      <c r="K290" s="649" t="n">
        <f aca="false">SUM(F290:I290)</f>
        <v>0</v>
      </c>
      <c r="L290" s="639"/>
      <c r="M290" s="639"/>
      <c r="N290" s="650" t="n">
        <f aca="true">N$32*OFFSET('(Energiepreise)'!$I$25,0,$C289+'1. Anleitung'!$B$5-'(Energiepreise)'!$I$9)/100*(1-$N$26/100)</f>
        <v>0</v>
      </c>
      <c r="O290" s="650" t="n">
        <f aca="true">O$32*OFFSET('(Energiepreise)'!$I$25,0,$C289+'1. Anleitung'!$B$5-'(Energiepreise)'!$I$9)/100*(1-$N$26/100)</f>
        <v>0</v>
      </c>
      <c r="P290" s="650" t="n">
        <f aca="true">P$32*OFFSET('(Energiepreise)'!$I$25,0,$C289+'1. Anleitung'!$B$5-'(Energiepreise)'!$I$9)/100*(1-$N$26/100)</f>
        <v>0</v>
      </c>
      <c r="Q290" s="650" t="n">
        <f aca="true">Q$32*OFFSET('(Energiepreise)'!$I$25,0,$C289+'1. Anleitung'!$B$5-'(Energiepreise)'!$I$9)/100*(1-$N$26/100)</f>
        <v>0</v>
      </c>
      <c r="R290" s="643"/>
      <c r="S290" s="651" t="n">
        <f aca="false">SUM(N290:Q290)</f>
        <v>0</v>
      </c>
      <c r="T290" s="643"/>
      <c r="U290" s="687" t="n">
        <f aca="true">U$32*OFFSET('(Energiepreise)'!$I$25,0,$C289+'1. Anleitung'!$B$5-'(Energiepreise)'!$I$9)/100</f>
        <v>0</v>
      </c>
      <c r="V290" s="688" t="n">
        <f aca="true">V$32*OFFSET('(Energiepreise)'!$I$25,0,$C289+'1. Anleitung'!$B$5-'(Energiepreise)'!$I$9)/100</f>
        <v>0</v>
      </c>
      <c r="W290" s="688" t="n">
        <f aca="true">W$32*OFFSET('(Energiepreise)'!$I$25,0,$C289+'1. Anleitung'!$B$5-'(Energiepreise)'!$I$9)/100</f>
        <v>0</v>
      </c>
      <c r="X290" s="688" t="n">
        <f aca="true">X$32*OFFSET('(Energiepreise)'!$I$25,0,$C289+'1. Anleitung'!$B$5-'(Energiepreise)'!$I$9)/100</f>
        <v>0</v>
      </c>
      <c r="Y290" s="688" t="n">
        <f aca="true">Y$32*OFFSET('(Energiepreise)'!$I$25,0,$C289+'1. Anleitung'!$B$5-'(Energiepreise)'!$I$9)/100</f>
        <v>0</v>
      </c>
      <c r="Z290" s="688" t="n">
        <f aca="true">Z$32*OFFSET('(Energiepreise)'!$I$25,0,$C289+'1. Anleitung'!$B$5-'(Energiepreise)'!$I$9)/100</f>
        <v>0</v>
      </c>
      <c r="AA290" s="688" t="n">
        <f aca="true">AA$32*OFFSET('(Energiepreise)'!$I$25,0,$C289+'1. Anleitung'!$B$5-'(Energiepreise)'!$I$9)/100</f>
        <v>0</v>
      </c>
      <c r="AB290" s="688" t="n">
        <f aca="true">AB$32*OFFSET('(Energiepreise)'!$I$25,0,$C289+'1. Anleitung'!$B$5-'(Energiepreise)'!$I$9)/100</f>
        <v>0</v>
      </c>
      <c r="AC290" s="688" t="n">
        <f aca="true">AC$32*OFFSET('(Energiepreise)'!$I$25,0,$C289+'1. Anleitung'!$B$5-'(Energiepreise)'!$I$9)/100</f>
        <v>0</v>
      </c>
      <c r="AD290" s="689" t="n">
        <f aca="true">AD$32*OFFSET('(Energiepreise)'!$I$25,0,$C289+'1. Anleitung'!$B$5-'(Energiepreise)'!$I$9)/100*(1-AD$26/100)</f>
        <v>0</v>
      </c>
      <c r="AE290" s="689" t="n">
        <f aca="true">AE$32*OFFSET('(Energiepreise)'!$I$25,0,$C289+'1. Anleitung'!$B$5-'(Energiepreise)'!$I$9)/100*(1-AE$26/100)</f>
        <v>0</v>
      </c>
      <c r="AF290" s="689" t="n">
        <f aca="true">AF$32*OFFSET('(Energiepreise)'!$I$25,0,$C289+'1. Anleitung'!$B$5-'(Energiepreise)'!$I$9)/100*(1-AF$26/100)</f>
        <v>0</v>
      </c>
      <c r="AG290" s="689" t="n">
        <f aca="true">AG$32*OFFSET('(Energiepreise)'!$I$25,0,$C289+'1. Anleitung'!$B$5-'(Energiepreise)'!$I$9)/100*(1-AG$26/100)</f>
        <v>0</v>
      </c>
      <c r="AH290" s="689" t="n">
        <f aca="true">AH$32*OFFSET('(Energiepreise)'!$I$25,0,$C289+'1. Anleitung'!$B$5-'(Energiepreise)'!$I$9)/100*(1-AH$26/100)</f>
        <v>0</v>
      </c>
      <c r="AI290" s="688" t="n">
        <f aca="true">AI$32*OFFSET('(Energiepreise)'!$I$25,0,$C289+'1. Anleitung'!$B$5-'(Energiepreise)'!$I$9)/100</f>
        <v>0</v>
      </c>
      <c r="AJ290" s="688" t="n">
        <f aca="true">AJ$32*OFFSET('(Energiepreise)'!$I$25,0,$C289+'1. Anleitung'!$B$5-'(Energiepreise)'!$I$9)/100</f>
        <v>0</v>
      </c>
      <c r="AK290" s="689" t="n">
        <f aca="true">AK$32*OFFSET('(Energiepreise)'!$I$25,0,$C289+'1. Anleitung'!$B$5-'(Energiepreise)'!$I$9)/100*(1-AK$26/100)</f>
        <v>0</v>
      </c>
      <c r="AL290" s="689" t="e">
        <f aca="true">AL$32*OFFSET('(Energiepreise)'!$I$25,0,$C289+'1. Anleitung'!$B$5-'(Energiepreise)'!$I$9)/100*(1-AL$26/100)</f>
        <v>#N/A</v>
      </c>
      <c r="AM290" s="689" t="e">
        <f aca="true">AM$32*OFFSET('(Energiepreise)'!$I$25,0,$C289+'1. Anleitung'!$B$5-'(Energiepreise)'!$I$9)/100*(1-AM$26/100)</f>
        <v>#N/A</v>
      </c>
      <c r="AN290" s="689" t="e">
        <f aca="true">AN$32*OFFSET('(Energiepreise)'!$I$25,0,$C289+'1. Anleitung'!$B$5-'(Energiepreise)'!$I$9)/100*(1-AN$26/100)</f>
        <v>#N/A</v>
      </c>
    </row>
    <row r="291" customFormat="false" ht="17.25" hidden="false" customHeight="false" outlineLevel="0" collapsed="false">
      <c r="A291" s="2"/>
      <c r="B291" s="4"/>
      <c r="C291" s="647" t="n">
        <v>28</v>
      </c>
      <c r="D291" s="637"/>
      <c r="E291" s="620"/>
      <c r="F291" s="648" t="n">
        <f aca="true">F$32*OFFSET('(Energiepreise)'!$I$25,0,$C290+'1. Anleitung'!$B$5-'(Energiepreise)'!$I$9)/100*(1-$F$26/100)</f>
        <v>0</v>
      </c>
      <c r="G291" s="648" t="n">
        <f aca="true">G$32*OFFSET('(Energiepreise)'!$I$25,0,$C290+'1. Anleitung'!$B$5-'(Energiepreise)'!$I$9)/100*(1-$F$26/100)</f>
        <v>0</v>
      </c>
      <c r="H291" s="648" t="n">
        <f aca="true">H$32*OFFSET('(Energiepreise)'!$I$25,0,$C290+'1. Anleitung'!$B$5-'(Energiepreise)'!$I$9)/100*(1-$F$26/100)</f>
        <v>0</v>
      </c>
      <c r="I291" s="648" t="n">
        <f aca="true">I$32*OFFSET('(Energiepreise)'!$I$25,0,$C290+'1. Anleitung'!$B$5-'(Energiepreise)'!$I$9)/100*(1-$F$26/100)</f>
        <v>0</v>
      </c>
      <c r="J291" s="639"/>
      <c r="K291" s="649" t="n">
        <f aca="false">SUM(F291:I291)</f>
        <v>0</v>
      </c>
      <c r="L291" s="639"/>
      <c r="M291" s="639"/>
      <c r="N291" s="650" t="n">
        <f aca="true">N$32*OFFSET('(Energiepreise)'!$I$25,0,$C290+'1. Anleitung'!$B$5-'(Energiepreise)'!$I$9)/100*(1-$N$26/100)</f>
        <v>0</v>
      </c>
      <c r="O291" s="650" t="n">
        <f aca="true">O$32*OFFSET('(Energiepreise)'!$I$25,0,$C290+'1. Anleitung'!$B$5-'(Energiepreise)'!$I$9)/100*(1-$N$26/100)</f>
        <v>0</v>
      </c>
      <c r="P291" s="650" t="n">
        <f aca="true">P$32*OFFSET('(Energiepreise)'!$I$25,0,$C290+'1. Anleitung'!$B$5-'(Energiepreise)'!$I$9)/100*(1-$N$26/100)</f>
        <v>0</v>
      </c>
      <c r="Q291" s="650" t="n">
        <f aca="true">Q$32*OFFSET('(Energiepreise)'!$I$25,0,$C290+'1. Anleitung'!$B$5-'(Energiepreise)'!$I$9)/100*(1-$N$26/100)</f>
        <v>0</v>
      </c>
      <c r="R291" s="643"/>
      <c r="S291" s="651" t="n">
        <f aca="false">SUM(N291:Q291)</f>
        <v>0</v>
      </c>
      <c r="T291" s="643"/>
      <c r="U291" s="687" t="n">
        <f aca="true">U$32*OFFSET('(Energiepreise)'!$I$25,0,$C290+'1. Anleitung'!$B$5-'(Energiepreise)'!$I$9)/100</f>
        <v>0</v>
      </c>
      <c r="V291" s="688" t="n">
        <f aca="true">V$32*OFFSET('(Energiepreise)'!$I$25,0,$C290+'1. Anleitung'!$B$5-'(Energiepreise)'!$I$9)/100</f>
        <v>0</v>
      </c>
      <c r="W291" s="688" t="n">
        <f aca="true">W$32*OFFSET('(Energiepreise)'!$I$25,0,$C290+'1. Anleitung'!$B$5-'(Energiepreise)'!$I$9)/100</f>
        <v>0</v>
      </c>
      <c r="X291" s="688" t="n">
        <f aca="true">X$32*OFFSET('(Energiepreise)'!$I$25,0,$C290+'1. Anleitung'!$B$5-'(Energiepreise)'!$I$9)/100</f>
        <v>0</v>
      </c>
      <c r="Y291" s="688" t="n">
        <f aca="true">Y$32*OFFSET('(Energiepreise)'!$I$25,0,$C290+'1. Anleitung'!$B$5-'(Energiepreise)'!$I$9)/100</f>
        <v>0</v>
      </c>
      <c r="Z291" s="688" t="n">
        <f aca="true">Z$32*OFFSET('(Energiepreise)'!$I$25,0,$C290+'1. Anleitung'!$B$5-'(Energiepreise)'!$I$9)/100</f>
        <v>0</v>
      </c>
      <c r="AA291" s="688" t="n">
        <f aca="true">AA$32*OFFSET('(Energiepreise)'!$I$25,0,$C290+'1. Anleitung'!$B$5-'(Energiepreise)'!$I$9)/100</f>
        <v>0</v>
      </c>
      <c r="AB291" s="688" t="n">
        <f aca="true">AB$32*OFFSET('(Energiepreise)'!$I$25,0,$C290+'1. Anleitung'!$B$5-'(Energiepreise)'!$I$9)/100</f>
        <v>0</v>
      </c>
      <c r="AC291" s="688" t="n">
        <f aca="true">AC$32*OFFSET('(Energiepreise)'!$I$25,0,$C290+'1. Anleitung'!$B$5-'(Energiepreise)'!$I$9)/100</f>
        <v>0</v>
      </c>
      <c r="AD291" s="689" t="n">
        <f aca="true">AD$32*OFFSET('(Energiepreise)'!$I$25,0,$C290+'1. Anleitung'!$B$5-'(Energiepreise)'!$I$9)/100*(1-AD$26/100)</f>
        <v>0</v>
      </c>
      <c r="AE291" s="689" t="n">
        <f aca="true">AE$32*OFFSET('(Energiepreise)'!$I$25,0,$C290+'1. Anleitung'!$B$5-'(Energiepreise)'!$I$9)/100*(1-AE$26/100)</f>
        <v>0</v>
      </c>
      <c r="AF291" s="689" t="n">
        <f aca="true">AF$32*OFFSET('(Energiepreise)'!$I$25,0,$C290+'1. Anleitung'!$B$5-'(Energiepreise)'!$I$9)/100*(1-AF$26/100)</f>
        <v>0</v>
      </c>
      <c r="AG291" s="689" t="n">
        <f aca="true">AG$32*OFFSET('(Energiepreise)'!$I$25,0,$C290+'1. Anleitung'!$B$5-'(Energiepreise)'!$I$9)/100*(1-AG$26/100)</f>
        <v>0</v>
      </c>
      <c r="AH291" s="689" t="n">
        <f aca="true">AH$32*OFFSET('(Energiepreise)'!$I$25,0,$C290+'1. Anleitung'!$B$5-'(Energiepreise)'!$I$9)/100*(1-AH$26/100)</f>
        <v>0</v>
      </c>
      <c r="AI291" s="688" t="n">
        <f aca="true">AI$32*OFFSET('(Energiepreise)'!$I$25,0,$C290+'1. Anleitung'!$B$5-'(Energiepreise)'!$I$9)/100</f>
        <v>0</v>
      </c>
      <c r="AJ291" s="688" t="n">
        <f aca="true">AJ$32*OFFSET('(Energiepreise)'!$I$25,0,$C290+'1. Anleitung'!$B$5-'(Energiepreise)'!$I$9)/100</f>
        <v>0</v>
      </c>
      <c r="AK291" s="689" t="n">
        <f aca="true">AK$32*OFFSET('(Energiepreise)'!$I$25,0,$C290+'1. Anleitung'!$B$5-'(Energiepreise)'!$I$9)/100*(1-AK$26/100)</f>
        <v>0</v>
      </c>
      <c r="AL291" s="689" t="e">
        <f aca="true">AL$32*OFFSET('(Energiepreise)'!$I$25,0,$C290+'1. Anleitung'!$B$5-'(Energiepreise)'!$I$9)/100*(1-AL$26/100)</f>
        <v>#N/A</v>
      </c>
      <c r="AM291" s="689" t="e">
        <f aca="true">AM$32*OFFSET('(Energiepreise)'!$I$25,0,$C290+'1. Anleitung'!$B$5-'(Energiepreise)'!$I$9)/100*(1-AM$26/100)</f>
        <v>#N/A</v>
      </c>
      <c r="AN291" s="689" t="e">
        <f aca="true">AN$32*OFFSET('(Energiepreise)'!$I$25,0,$C290+'1. Anleitung'!$B$5-'(Energiepreise)'!$I$9)/100*(1-AN$26/100)</f>
        <v>#N/A</v>
      </c>
    </row>
    <row r="292" customFormat="false" ht="17.25" hidden="false" customHeight="false" outlineLevel="0" collapsed="false">
      <c r="A292" s="2"/>
      <c r="B292" s="4"/>
      <c r="C292" s="647" t="n">
        <v>29</v>
      </c>
      <c r="D292" s="637"/>
      <c r="E292" s="620"/>
      <c r="F292" s="648" t="n">
        <f aca="true">F$32*OFFSET('(Energiepreise)'!$I$25,0,$C291+'1. Anleitung'!$B$5-'(Energiepreise)'!$I$9)/100*(1-$F$26/100)</f>
        <v>0</v>
      </c>
      <c r="G292" s="648" t="n">
        <f aca="true">G$32*OFFSET('(Energiepreise)'!$I$25,0,$C291+'1. Anleitung'!$B$5-'(Energiepreise)'!$I$9)/100*(1-$F$26/100)</f>
        <v>0</v>
      </c>
      <c r="H292" s="648" t="n">
        <f aca="true">H$32*OFFSET('(Energiepreise)'!$I$25,0,$C291+'1. Anleitung'!$B$5-'(Energiepreise)'!$I$9)/100*(1-$F$26/100)</f>
        <v>0</v>
      </c>
      <c r="I292" s="648" t="n">
        <f aca="true">I$32*OFFSET('(Energiepreise)'!$I$25,0,$C291+'1. Anleitung'!$B$5-'(Energiepreise)'!$I$9)/100*(1-$F$26/100)</f>
        <v>0</v>
      </c>
      <c r="J292" s="639"/>
      <c r="K292" s="649" t="n">
        <f aca="false">SUM(F292:I292)</f>
        <v>0</v>
      </c>
      <c r="L292" s="639"/>
      <c r="M292" s="639"/>
      <c r="N292" s="650" t="n">
        <f aca="true">N$32*OFFSET('(Energiepreise)'!$I$25,0,$C291+'1. Anleitung'!$B$5-'(Energiepreise)'!$I$9)/100*(1-$N$26/100)</f>
        <v>0</v>
      </c>
      <c r="O292" s="650" t="n">
        <f aca="true">O$32*OFFSET('(Energiepreise)'!$I$25,0,$C291+'1. Anleitung'!$B$5-'(Energiepreise)'!$I$9)/100*(1-$N$26/100)</f>
        <v>0</v>
      </c>
      <c r="P292" s="650" t="n">
        <f aca="true">P$32*OFFSET('(Energiepreise)'!$I$25,0,$C291+'1. Anleitung'!$B$5-'(Energiepreise)'!$I$9)/100*(1-$N$26/100)</f>
        <v>0</v>
      </c>
      <c r="Q292" s="650" t="n">
        <f aca="true">Q$32*OFFSET('(Energiepreise)'!$I$25,0,$C291+'1. Anleitung'!$B$5-'(Energiepreise)'!$I$9)/100*(1-$N$26/100)</f>
        <v>0</v>
      </c>
      <c r="R292" s="643"/>
      <c r="S292" s="651" t="n">
        <f aca="false">SUM(N292:Q292)</f>
        <v>0</v>
      </c>
      <c r="T292" s="643"/>
      <c r="U292" s="687" t="n">
        <f aca="true">U$32*OFFSET('(Energiepreise)'!$I$25,0,$C291+'1. Anleitung'!$B$5-'(Energiepreise)'!$I$9)/100</f>
        <v>0</v>
      </c>
      <c r="V292" s="688" t="n">
        <f aca="true">V$32*OFFSET('(Energiepreise)'!$I$25,0,$C291+'1. Anleitung'!$B$5-'(Energiepreise)'!$I$9)/100</f>
        <v>0</v>
      </c>
      <c r="W292" s="688" t="n">
        <f aca="true">W$32*OFFSET('(Energiepreise)'!$I$25,0,$C291+'1. Anleitung'!$B$5-'(Energiepreise)'!$I$9)/100</f>
        <v>0</v>
      </c>
      <c r="X292" s="688" t="n">
        <f aca="true">X$32*OFFSET('(Energiepreise)'!$I$25,0,$C291+'1. Anleitung'!$B$5-'(Energiepreise)'!$I$9)/100</f>
        <v>0</v>
      </c>
      <c r="Y292" s="688" t="n">
        <f aca="true">Y$32*OFFSET('(Energiepreise)'!$I$25,0,$C291+'1. Anleitung'!$B$5-'(Energiepreise)'!$I$9)/100</f>
        <v>0</v>
      </c>
      <c r="Z292" s="688" t="n">
        <f aca="true">Z$32*OFFSET('(Energiepreise)'!$I$25,0,$C291+'1. Anleitung'!$B$5-'(Energiepreise)'!$I$9)/100</f>
        <v>0</v>
      </c>
      <c r="AA292" s="688" t="n">
        <f aca="true">AA$32*OFFSET('(Energiepreise)'!$I$25,0,$C291+'1. Anleitung'!$B$5-'(Energiepreise)'!$I$9)/100</f>
        <v>0</v>
      </c>
      <c r="AB292" s="688" t="n">
        <f aca="true">AB$32*OFFSET('(Energiepreise)'!$I$25,0,$C291+'1. Anleitung'!$B$5-'(Energiepreise)'!$I$9)/100</f>
        <v>0</v>
      </c>
      <c r="AC292" s="688" t="n">
        <f aca="true">AC$32*OFFSET('(Energiepreise)'!$I$25,0,$C291+'1. Anleitung'!$B$5-'(Energiepreise)'!$I$9)/100</f>
        <v>0</v>
      </c>
      <c r="AD292" s="689" t="n">
        <f aca="true">AD$32*OFFSET('(Energiepreise)'!$I$25,0,$C291+'1. Anleitung'!$B$5-'(Energiepreise)'!$I$9)/100*(1-AD$26/100)</f>
        <v>0</v>
      </c>
      <c r="AE292" s="689" t="n">
        <f aca="true">AE$32*OFFSET('(Energiepreise)'!$I$25,0,$C291+'1. Anleitung'!$B$5-'(Energiepreise)'!$I$9)/100*(1-AE$26/100)</f>
        <v>0</v>
      </c>
      <c r="AF292" s="689" t="n">
        <f aca="true">AF$32*OFFSET('(Energiepreise)'!$I$25,0,$C291+'1. Anleitung'!$B$5-'(Energiepreise)'!$I$9)/100*(1-AF$26/100)</f>
        <v>0</v>
      </c>
      <c r="AG292" s="689" t="n">
        <f aca="true">AG$32*OFFSET('(Energiepreise)'!$I$25,0,$C291+'1. Anleitung'!$B$5-'(Energiepreise)'!$I$9)/100*(1-AG$26/100)</f>
        <v>0</v>
      </c>
      <c r="AH292" s="689" t="n">
        <f aca="true">AH$32*OFFSET('(Energiepreise)'!$I$25,0,$C291+'1. Anleitung'!$B$5-'(Energiepreise)'!$I$9)/100*(1-AH$26/100)</f>
        <v>0</v>
      </c>
      <c r="AI292" s="688" t="n">
        <f aca="true">AI$32*OFFSET('(Energiepreise)'!$I$25,0,$C291+'1. Anleitung'!$B$5-'(Energiepreise)'!$I$9)/100</f>
        <v>0</v>
      </c>
      <c r="AJ292" s="688" t="n">
        <f aca="true">AJ$32*OFFSET('(Energiepreise)'!$I$25,0,$C291+'1. Anleitung'!$B$5-'(Energiepreise)'!$I$9)/100</f>
        <v>0</v>
      </c>
      <c r="AK292" s="689" t="n">
        <f aca="true">AK$32*OFFSET('(Energiepreise)'!$I$25,0,$C291+'1. Anleitung'!$B$5-'(Energiepreise)'!$I$9)/100*(1-AK$26/100)</f>
        <v>0</v>
      </c>
      <c r="AL292" s="689" t="e">
        <f aca="true">AL$32*OFFSET('(Energiepreise)'!$I$25,0,$C291+'1. Anleitung'!$B$5-'(Energiepreise)'!$I$9)/100*(1-AL$26/100)</f>
        <v>#N/A</v>
      </c>
      <c r="AM292" s="689" t="e">
        <f aca="true">AM$32*OFFSET('(Energiepreise)'!$I$25,0,$C291+'1. Anleitung'!$B$5-'(Energiepreise)'!$I$9)/100*(1-AM$26/100)</f>
        <v>#N/A</v>
      </c>
      <c r="AN292" s="689" t="e">
        <f aca="true">AN$32*OFFSET('(Energiepreise)'!$I$25,0,$C291+'1. Anleitung'!$B$5-'(Energiepreise)'!$I$9)/100*(1-AN$26/100)</f>
        <v>#N/A</v>
      </c>
    </row>
    <row r="293" customFormat="false" ht="17.25" hidden="false" customHeight="false" outlineLevel="0" collapsed="false">
      <c r="A293" s="2"/>
      <c r="B293" s="4"/>
      <c r="C293" s="647" t="n">
        <v>30</v>
      </c>
      <c r="D293" s="637"/>
      <c r="E293" s="620"/>
      <c r="F293" s="648" t="n">
        <f aca="true">F$32*OFFSET('(Energiepreise)'!$I$25,0,$C292+'1. Anleitung'!$B$5-'(Energiepreise)'!$I$9)/100*(1-$F$26/100)</f>
        <v>0</v>
      </c>
      <c r="G293" s="648" t="n">
        <f aca="true">G$32*OFFSET('(Energiepreise)'!$I$25,0,$C292+'1. Anleitung'!$B$5-'(Energiepreise)'!$I$9)/100*(1-$F$26/100)</f>
        <v>0</v>
      </c>
      <c r="H293" s="648" t="n">
        <f aca="true">H$32*OFFSET('(Energiepreise)'!$I$25,0,$C292+'1. Anleitung'!$B$5-'(Energiepreise)'!$I$9)/100*(1-$F$26/100)</f>
        <v>0</v>
      </c>
      <c r="I293" s="648" t="n">
        <f aca="true">I$32*OFFSET('(Energiepreise)'!$I$25,0,$C292+'1. Anleitung'!$B$5-'(Energiepreise)'!$I$9)/100*(1-$F$26/100)</f>
        <v>0</v>
      </c>
      <c r="J293" s="639"/>
      <c r="K293" s="649" t="n">
        <f aca="false">SUM(F293:I293)</f>
        <v>0</v>
      </c>
      <c r="L293" s="639"/>
      <c r="M293" s="639"/>
      <c r="N293" s="650" t="n">
        <f aca="true">N$32*OFFSET('(Energiepreise)'!$I$25,0,$C292+'1. Anleitung'!$B$5-'(Energiepreise)'!$I$9)/100*(1-$N$26/100)</f>
        <v>0</v>
      </c>
      <c r="O293" s="650" t="n">
        <f aca="true">O$32*OFFSET('(Energiepreise)'!$I$25,0,$C292+'1. Anleitung'!$B$5-'(Energiepreise)'!$I$9)/100*(1-$N$26/100)</f>
        <v>0</v>
      </c>
      <c r="P293" s="650" t="n">
        <f aca="true">P$32*OFFSET('(Energiepreise)'!$I$25,0,$C292+'1. Anleitung'!$B$5-'(Energiepreise)'!$I$9)/100*(1-$N$26/100)</f>
        <v>0</v>
      </c>
      <c r="Q293" s="650" t="n">
        <f aca="true">Q$32*OFFSET('(Energiepreise)'!$I$25,0,$C292+'1. Anleitung'!$B$5-'(Energiepreise)'!$I$9)/100*(1-$N$26/100)</f>
        <v>0</v>
      </c>
      <c r="R293" s="643"/>
      <c r="S293" s="651" t="n">
        <f aca="false">SUM(N293:Q293)</f>
        <v>0</v>
      </c>
      <c r="T293" s="643"/>
      <c r="U293" s="687" t="n">
        <f aca="true">U$32*OFFSET('(Energiepreise)'!$I$25,0,$C292+'1. Anleitung'!$B$5-'(Energiepreise)'!$I$9)/100</f>
        <v>0</v>
      </c>
      <c r="V293" s="688" t="n">
        <f aca="true">V$32*OFFSET('(Energiepreise)'!$I$25,0,$C292+'1. Anleitung'!$B$5-'(Energiepreise)'!$I$9)/100</f>
        <v>0</v>
      </c>
      <c r="W293" s="688" t="n">
        <f aca="true">W$32*OFFSET('(Energiepreise)'!$I$25,0,$C292+'1. Anleitung'!$B$5-'(Energiepreise)'!$I$9)/100</f>
        <v>0</v>
      </c>
      <c r="X293" s="688" t="n">
        <f aca="true">X$32*OFFSET('(Energiepreise)'!$I$25,0,$C292+'1. Anleitung'!$B$5-'(Energiepreise)'!$I$9)/100</f>
        <v>0</v>
      </c>
      <c r="Y293" s="688" t="n">
        <f aca="true">Y$32*OFFSET('(Energiepreise)'!$I$25,0,$C292+'1. Anleitung'!$B$5-'(Energiepreise)'!$I$9)/100</f>
        <v>0</v>
      </c>
      <c r="Z293" s="688" t="n">
        <f aca="true">Z$32*OFFSET('(Energiepreise)'!$I$25,0,$C292+'1. Anleitung'!$B$5-'(Energiepreise)'!$I$9)/100</f>
        <v>0</v>
      </c>
      <c r="AA293" s="688" t="n">
        <f aca="true">AA$32*OFFSET('(Energiepreise)'!$I$25,0,$C292+'1. Anleitung'!$B$5-'(Energiepreise)'!$I$9)/100</f>
        <v>0</v>
      </c>
      <c r="AB293" s="688" t="n">
        <f aca="true">AB$32*OFFSET('(Energiepreise)'!$I$25,0,$C292+'1. Anleitung'!$B$5-'(Energiepreise)'!$I$9)/100</f>
        <v>0</v>
      </c>
      <c r="AC293" s="688" t="n">
        <f aca="true">AC$32*OFFSET('(Energiepreise)'!$I$25,0,$C292+'1. Anleitung'!$B$5-'(Energiepreise)'!$I$9)/100</f>
        <v>0</v>
      </c>
      <c r="AD293" s="689" t="n">
        <f aca="true">AD$32*OFFSET('(Energiepreise)'!$I$25,0,$C292+'1. Anleitung'!$B$5-'(Energiepreise)'!$I$9)/100*(1-AD$26/100)</f>
        <v>0</v>
      </c>
      <c r="AE293" s="689" t="n">
        <f aca="true">AE$32*OFFSET('(Energiepreise)'!$I$25,0,$C292+'1. Anleitung'!$B$5-'(Energiepreise)'!$I$9)/100*(1-AE$26/100)</f>
        <v>0</v>
      </c>
      <c r="AF293" s="689" t="n">
        <f aca="true">AF$32*OFFSET('(Energiepreise)'!$I$25,0,$C292+'1. Anleitung'!$B$5-'(Energiepreise)'!$I$9)/100*(1-AF$26/100)</f>
        <v>0</v>
      </c>
      <c r="AG293" s="689" t="n">
        <f aca="true">AG$32*OFFSET('(Energiepreise)'!$I$25,0,$C292+'1. Anleitung'!$B$5-'(Energiepreise)'!$I$9)/100*(1-AG$26/100)</f>
        <v>0</v>
      </c>
      <c r="AH293" s="689" t="n">
        <f aca="true">AH$32*OFFSET('(Energiepreise)'!$I$25,0,$C292+'1. Anleitung'!$B$5-'(Energiepreise)'!$I$9)/100*(1-AH$26/100)</f>
        <v>0</v>
      </c>
      <c r="AI293" s="688" t="n">
        <f aca="true">AI$32*OFFSET('(Energiepreise)'!$I$25,0,$C292+'1. Anleitung'!$B$5-'(Energiepreise)'!$I$9)/100</f>
        <v>0</v>
      </c>
      <c r="AJ293" s="688" t="n">
        <f aca="true">AJ$32*OFFSET('(Energiepreise)'!$I$25,0,$C292+'1. Anleitung'!$B$5-'(Energiepreise)'!$I$9)/100</f>
        <v>0</v>
      </c>
      <c r="AK293" s="689" t="n">
        <f aca="true">AK$32*OFFSET('(Energiepreise)'!$I$25,0,$C292+'1. Anleitung'!$B$5-'(Energiepreise)'!$I$9)/100*(1-AK$26/100)</f>
        <v>0</v>
      </c>
      <c r="AL293" s="689" t="e">
        <f aca="true">AL$32*OFFSET('(Energiepreise)'!$I$25,0,$C292+'1. Anleitung'!$B$5-'(Energiepreise)'!$I$9)/100*(1-AL$26/100)</f>
        <v>#N/A</v>
      </c>
      <c r="AM293" s="689" t="e">
        <f aca="true">AM$32*OFFSET('(Energiepreise)'!$I$25,0,$C292+'1. Anleitung'!$B$5-'(Energiepreise)'!$I$9)/100*(1-AM$26/100)</f>
        <v>#N/A</v>
      </c>
      <c r="AN293" s="689" t="e">
        <f aca="true">AN$32*OFFSET('(Energiepreise)'!$I$25,0,$C292+'1. Anleitung'!$B$5-'(Energiepreise)'!$I$9)/100*(1-AN$26/100)</f>
        <v>#N/A</v>
      </c>
    </row>
    <row r="294" customFormat="false" ht="17.25" hidden="false" customHeight="false" outlineLevel="0" collapsed="false">
      <c r="A294" s="2"/>
      <c r="B294" s="4"/>
      <c r="C294" s="647" t="n">
        <v>31</v>
      </c>
      <c r="D294" s="637"/>
      <c r="E294" s="620"/>
      <c r="F294" s="648" t="n">
        <f aca="true">F$32*OFFSET('(Energiepreise)'!$I$25,0,$C293+'1. Anleitung'!$B$5-'(Energiepreise)'!$I$9)/100*(1-$F$26/100)</f>
        <v>0</v>
      </c>
      <c r="G294" s="648" t="n">
        <f aca="true">G$32*OFFSET('(Energiepreise)'!$I$25,0,$C293+'1. Anleitung'!$B$5-'(Energiepreise)'!$I$9)/100*(1-$F$26/100)</f>
        <v>0</v>
      </c>
      <c r="H294" s="648" t="n">
        <f aca="true">H$32*OFFSET('(Energiepreise)'!$I$25,0,$C293+'1. Anleitung'!$B$5-'(Energiepreise)'!$I$9)/100*(1-$F$26/100)</f>
        <v>0</v>
      </c>
      <c r="I294" s="648" t="n">
        <f aca="true">I$32*OFFSET('(Energiepreise)'!$I$25,0,$C293+'1. Anleitung'!$B$5-'(Energiepreise)'!$I$9)/100*(1-$F$26/100)</f>
        <v>0</v>
      </c>
      <c r="J294" s="639"/>
      <c r="K294" s="649" t="n">
        <f aca="false">SUM(F294:I294)</f>
        <v>0</v>
      </c>
      <c r="L294" s="639"/>
      <c r="M294" s="639"/>
      <c r="N294" s="650" t="n">
        <f aca="true">N$32*OFFSET('(Energiepreise)'!$I$25,0,$C293+'1. Anleitung'!$B$5-'(Energiepreise)'!$I$9)/100*(1-$N$26/100)</f>
        <v>0</v>
      </c>
      <c r="O294" s="650" t="n">
        <f aca="true">O$32*OFFSET('(Energiepreise)'!$I$25,0,$C293+'1. Anleitung'!$B$5-'(Energiepreise)'!$I$9)/100*(1-$N$26/100)</f>
        <v>0</v>
      </c>
      <c r="P294" s="650" t="n">
        <f aca="true">P$32*OFFSET('(Energiepreise)'!$I$25,0,$C293+'1. Anleitung'!$B$5-'(Energiepreise)'!$I$9)/100*(1-$N$26/100)</f>
        <v>0</v>
      </c>
      <c r="Q294" s="650" t="n">
        <f aca="true">Q$32*OFFSET('(Energiepreise)'!$I$25,0,$C293+'1. Anleitung'!$B$5-'(Energiepreise)'!$I$9)/100*(1-$N$26/100)</f>
        <v>0</v>
      </c>
      <c r="R294" s="643"/>
      <c r="S294" s="651" t="n">
        <f aca="false">SUM(N294:Q294)</f>
        <v>0</v>
      </c>
      <c r="T294" s="643"/>
      <c r="U294" s="687" t="n">
        <f aca="true">U$32*OFFSET('(Energiepreise)'!$I$25,0,$C293+'1. Anleitung'!$B$5-'(Energiepreise)'!$I$9)/100</f>
        <v>0</v>
      </c>
      <c r="V294" s="688" t="n">
        <f aca="true">V$32*OFFSET('(Energiepreise)'!$I$25,0,$C293+'1. Anleitung'!$B$5-'(Energiepreise)'!$I$9)/100</f>
        <v>0</v>
      </c>
      <c r="W294" s="688" t="n">
        <f aca="true">W$32*OFFSET('(Energiepreise)'!$I$25,0,$C293+'1. Anleitung'!$B$5-'(Energiepreise)'!$I$9)/100</f>
        <v>0</v>
      </c>
      <c r="X294" s="688" t="n">
        <f aca="true">X$32*OFFSET('(Energiepreise)'!$I$25,0,$C293+'1. Anleitung'!$B$5-'(Energiepreise)'!$I$9)/100</f>
        <v>0</v>
      </c>
      <c r="Y294" s="688" t="n">
        <f aca="true">Y$32*OFFSET('(Energiepreise)'!$I$25,0,$C293+'1. Anleitung'!$B$5-'(Energiepreise)'!$I$9)/100</f>
        <v>0</v>
      </c>
      <c r="Z294" s="688" t="n">
        <f aca="true">Z$32*OFFSET('(Energiepreise)'!$I$25,0,$C293+'1. Anleitung'!$B$5-'(Energiepreise)'!$I$9)/100</f>
        <v>0</v>
      </c>
      <c r="AA294" s="688" t="n">
        <f aca="true">AA$32*OFFSET('(Energiepreise)'!$I$25,0,$C293+'1. Anleitung'!$B$5-'(Energiepreise)'!$I$9)/100</f>
        <v>0</v>
      </c>
      <c r="AB294" s="688" t="n">
        <f aca="true">AB$32*OFFSET('(Energiepreise)'!$I$25,0,$C293+'1. Anleitung'!$B$5-'(Energiepreise)'!$I$9)/100</f>
        <v>0</v>
      </c>
      <c r="AC294" s="688" t="n">
        <f aca="true">AC$32*OFFSET('(Energiepreise)'!$I$25,0,$C293+'1. Anleitung'!$B$5-'(Energiepreise)'!$I$9)/100</f>
        <v>0</v>
      </c>
      <c r="AD294" s="689" t="n">
        <f aca="true">AD$32*OFFSET('(Energiepreise)'!$I$25,0,$C293+'1. Anleitung'!$B$5-'(Energiepreise)'!$I$9)/100*(1-AD$26/100)</f>
        <v>0</v>
      </c>
      <c r="AE294" s="689" t="n">
        <f aca="true">AE$32*OFFSET('(Energiepreise)'!$I$25,0,$C293+'1. Anleitung'!$B$5-'(Energiepreise)'!$I$9)/100*(1-AE$26/100)</f>
        <v>0</v>
      </c>
      <c r="AF294" s="689" t="n">
        <f aca="true">AF$32*OFFSET('(Energiepreise)'!$I$25,0,$C293+'1. Anleitung'!$B$5-'(Energiepreise)'!$I$9)/100*(1-AF$26/100)</f>
        <v>0</v>
      </c>
      <c r="AG294" s="689" t="n">
        <f aca="true">AG$32*OFFSET('(Energiepreise)'!$I$25,0,$C293+'1. Anleitung'!$B$5-'(Energiepreise)'!$I$9)/100*(1-AG$26/100)</f>
        <v>0</v>
      </c>
      <c r="AH294" s="689" t="n">
        <f aca="true">AH$32*OFFSET('(Energiepreise)'!$I$25,0,$C293+'1. Anleitung'!$B$5-'(Energiepreise)'!$I$9)/100*(1-AH$26/100)</f>
        <v>0</v>
      </c>
      <c r="AI294" s="688" t="n">
        <f aca="true">AI$32*OFFSET('(Energiepreise)'!$I$25,0,$C293+'1. Anleitung'!$B$5-'(Energiepreise)'!$I$9)/100</f>
        <v>0</v>
      </c>
      <c r="AJ294" s="688" t="n">
        <f aca="true">AJ$32*OFFSET('(Energiepreise)'!$I$25,0,$C293+'1. Anleitung'!$B$5-'(Energiepreise)'!$I$9)/100</f>
        <v>0</v>
      </c>
      <c r="AK294" s="689" t="n">
        <f aca="true">AK$32*OFFSET('(Energiepreise)'!$I$25,0,$C293+'1. Anleitung'!$B$5-'(Energiepreise)'!$I$9)/100*(1-AK$26/100)</f>
        <v>0</v>
      </c>
      <c r="AL294" s="689" t="e">
        <f aca="true">AL$32*OFFSET('(Energiepreise)'!$I$25,0,$C293+'1. Anleitung'!$B$5-'(Energiepreise)'!$I$9)/100*(1-AL$26/100)</f>
        <v>#N/A</v>
      </c>
      <c r="AM294" s="689" t="e">
        <f aca="true">AM$32*OFFSET('(Energiepreise)'!$I$25,0,$C293+'1. Anleitung'!$B$5-'(Energiepreise)'!$I$9)/100*(1-AM$26/100)</f>
        <v>#N/A</v>
      </c>
      <c r="AN294" s="689" t="e">
        <f aca="true">AN$32*OFFSET('(Energiepreise)'!$I$25,0,$C293+'1. Anleitung'!$B$5-'(Energiepreise)'!$I$9)/100*(1-AN$26/100)</f>
        <v>#N/A</v>
      </c>
    </row>
    <row r="295" customFormat="false" ht="17.25" hidden="false" customHeight="false" outlineLevel="0" collapsed="false">
      <c r="A295" s="2"/>
      <c r="B295" s="4"/>
      <c r="C295" s="647" t="n">
        <v>32</v>
      </c>
      <c r="D295" s="637"/>
      <c r="E295" s="620"/>
      <c r="F295" s="648" t="n">
        <f aca="true">F$32*OFFSET('(Energiepreise)'!$I$25,0,$C294+'1. Anleitung'!$B$5-'(Energiepreise)'!$I$9)/100*(1-$F$26/100)</f>
        <v>0</v>
      </c>
      <c r="G295" s="648" t="n">
        <f aca="true">G$32*OFFSET('(Energiepreise)'!$I$25,0,$C294+'1. Anleitung'!$B$5-'(Energiepreise)'!$I$9)/100*(1-$F$26/100)</f>
        <v>0</v>
      </c>
      <c r="H295" s="648" t="n">
        <f aca="true">H$32*OFFSET('(Energiepreise)'!$I$25,0,$C294+'1. Anleitung'!$B$5-'(Energiepreise)'!$I$9)/100*(1-$F$26/100)</f>
        <v>0</v>
      </c>
      <c r="I295" s="648" t="n">
        <f aca="true">I$32*OFFSET('(Energiepreise)'!$I$25,0,$C294+'1. Anleitung'!$B$5-'(Energiepreise)'!$I$9)/100*(1-$F$26/100)</f>
        <v>0</v>
      </c>
      <c r="J295" s="639"/>
      <c r="K295" s="649" t="n">
        <f aca="false">SUM(F295:I295)</f>
        <v>0</v>
      </c>
      <c r="L295" s="639"/>
      <c r="M295" s="639"/>
      <c r="N295" s="650" t="n">
        <f aca="true">N$32*OFFSET('(Energiepreise)'!$I$25,0,$C294+'1. Anleitung'!$B$5-'(Energiepreise)'!$I$9)/100*(1-$N$26/100)</f>
        <v>0</v>
      </c>
      <c r="O295" s="650" t="n">
        <f aca="true">O$32*OFFSET('(Energiepreise)'!$I$25,0,$C294+'1. Anleitung'!$B$5-'(Energiepreise)'!$I$9)/100*(1-$N$26/100)</f>
        <v>0</v>
      </c>
      <c r="P295" s="650" t="n">
        <f aca="true">P$32*OFFSET('(Energiepreise)'!$I$25,0,$C294+'1. Anleitung'!$B$5-'(Energiepreise)'!$I$9)/100*(1-$N$26/100)</f>
        <v>0</v>
      </c>
      <c r="Q295" s="650" t="n">
        <f aca="true">Q$32*OFFSET('(Energiepreise)'!$I$25,0,$C294+'1. Anleitung'!$B$5-'(Energiepreise)'!$I$9)/100*(1-$N$26/100)</f>
        <v>0</v>
      </c>
      <c r="R295" s="643"/>
      <c r="S295" s="651" t="n">
        <f aca="false">SUM(N295:Q295)</f>
        <v>0</v>
      </c>
      <c r="T295" s="643"/>
      <c r="U295" s="687" t="n">
        <f aca="true">U$32*OFFSET('(Energiepreise)'!$I$25,0,$C294+'1. Anleitung'!$B$5-'(Energiepreise)'!$I$9)/100</f>
        <v>0</v>
      </c>
      <c r="V295" s="688" t="n">
        <f aca="true">V$32*OFFSET('(Energiepreise)'!$I$25,0,$C294+'1. Anleitung'!$B$5-'(Energiepreise)'!$I$9)/100</f>
        <v>0</v>
      </c>
      <c r="W295" s="688" t="n">
        <f aca="true">W$32*OFFSET('(Energiepreise)'!$I$25,0,$C294+'1. Anleitung'!$B$5-'(Energiepreise)'!$I$9)/100</f>
        <v>0</v>
      </c>
      <c r="X295" s="688" t="n">
        <f aca="true">X$32*OFFSET('(Energiepreise)'!$I$25,0,$C294+'1. Anleitung'!$B$5-'(Energiepreise)'!$I$9)/100</f>
        <v>0</v>
      </c>
      <c r="Y295" s="688" t="n">
        <f aca="true">Y$32*OFFSET('(Energiepreise)'!$I$25,0,$C294+'1. Anleitung'!$B$5-'(Energiepreise)'!$I$9)/100</f>
        <v>0</v>
      </c>
      <c r="Z295" s="688" t="n">
        <f aca="true">Z$32*OFFSET('(Energiepreise)'!$I$25,0,$C294+'1. Anleitung'!$B$5-'(Energiepreise)'!$I$9)/100</f>
        <v>0</v>
      </c>
      <c r="AA295" s="688" t="n">
        <f aca="true">AA$32*OFFSET('(Energiepreise)'!$I$25,0,$C294+'1. Anleitung'!$B$5-'(Energiepreise)'!$I$9)/100</f>
        <v>0</v>
      </c>
      <c r="AB295" s="688" t="n">
        <f aca="true">AB$32*OFFSET('(Energiepreise)'!$I$25,0,$C294+'1. Anleitung'!$B$5-'(Energiepreise)'!$I$9)/100</f>
        <v>0</v>
      </c>
      <c r="AC295" s="688" t="n">
        <f aca="true">AC$32*OFFSET('(Energiepreise)'!$I$25,0,$C294+'1. Anleitung'!$B$5-'(Energiepreise)'!$I$9)/100</f>
        <v>0</v>
      </c>
      <c r="AD295" s="689" t="n">
        <f aca="true">AD$32*OFFSET('(Energiepreise)'!$I$25,0,$C294+'1. Anleitung'!$B$5-'(Energiepreise)'!$I$9)/100*(1-AD$26/100)</f>
        <v>0</v>
      </c>
      <c r="AE295" s="689" t="n">
        <f aca="true">AE$32*OFFSET('(Energiepreise)'!$I$25,0,$C294+'1. Anleitung'!$B$5-'(Energiepreise)'!$I$9)/100*(1-AE$26/100)</f>
        <v>0</v>
      </c>
      <c r="AF295" s="689" t="n">
        <f aca="true">AF$32*OFFSET('(Energiepreise)'!$I$25,0,$C294+'1. Anleitung'!$B$5-'(Energiepreise)'!$I$9)/100*(1-AF$26/100)</f>
        <v>0</v>
      </c>
      <c r="AG295" s="689" t="n">
        <f aca="true">AG$32*OFFSET('(Energiepreise)'!$I$25,0,$C294+'1. Anleitung'!$B$5-'(Energiepreise)'!$I$9)/100*(1-AG$26/100)</f>
        <v>0</v>
      </c>
      <c r="AH295" s="689" t="n">
        <f aca="true">AH$32*OFFSET('(Energiepreise)'!$I$25,0,$C294+'1. Anleitung'!$B$5-'(Energiepreise)'!$I$9)/100*(1-AH$26/100)</f>
        <v>0</v>
      </c>
      <c r="AI295" s="688" t="n">
        <f aca="true">AI$32*OFFSET('(Energiepreise)'!$I$25,0,$C294+'1. Anleitung'!$B$5-'(Energiepreise)'!$I$9)/100</f>
        <v>0</v>
      </c>
      <c r="AJ295" s="688" t="n">
        <f aca="true">AJ$32*OFFSET('(Energiepreise)'!$I$25,0,$C294+'1. Anleitung'!$B$5-'(Energiepreise)'!$I$9)/100</f>
        <v>0</v>
      </c>
      <c r="AK295" s="689" t="n">
        <f aca="true">AK$32*OFFSET('(Energiepreise)'!$I$25,0,$C294+'1. Anleitung'!$B$5-'(Energiepreise)'!$I$9)/100*(1-AK$26/100)</f>
        <v>0</v>
      </c>
      <c r="AL295" s="689" t="e">
        <f aca="true">AL$32*OFFSET('(Energiepreise)'!$I$25,0,$C294+'1. Anleitung'!$B$5-'(Energiepreise)'!$I$9)/100*(1-AL$26/100)</f>
        <v>#N/A</v>
      </c>
      <c r="AM295" s="689" t="e">
        <f aca="true">AM$32*OFFSET('(Energiepreise)'!$I$25,0,$C294+'1. Anleitung'!$B$5-'(Energiepreise)'!$I$9)/100*(1-AM$26/100)</f>
        <v>#N/A</v>
      </c>
      <c r="AN295" s="689" t="e">
        <f aca="true">AN$32*OFFSET('(Energiepreise)'!$I$25,0,$C294+'1. Anleitung'!$B$5-'(Energiepreise)'!$I$9)/100*(1-AN$26/100)</f>
        <v>#N/A</v>
      </c>
    </row>
    <row r="296" customFormat="false" ht="17.25" hidden="false" customHeight="false" outlineLevel="0" collapsed="false">
      <c r="A296" s="2"/>
      <c r="B296" s="4"/>
      <c r="C296" s="647" t="n">
        <v>33</v>
      </c>
      <c r="D296" s="637"/>
      <c r="E296" s="620"/>
      <c r="F296" s="648" t="n">
        <f aca="true">F$32*OFFSET('(Energiepreise)'!$I$25,0,$C295+'1. Anleitung'!$B$5-'(Energiepreise)'!$I$9)/100*(1-$F$26/100)</f>
        <v>0</v>
      </c>
      <c r="G296" s="648" t="n">
        <f aca="true">G$32*OFFSET('(Energiepreise)'!$I$25,0,$C295+'1. Anleitung'!$B$5-'(Energiepreise)'!$I$9)/100*(1-$F$26/100)</f>
        <v>0</v>
      </c>
      <c r="H296" s="648" t="n">
        <f aca="true">H$32*OFFSET('(Energiepreise)'!$I$25,0,$C295+'1. Anleitung'!$B$5-'(Energiepreise)'!$I$9)/100*(1-$F$26/100)</f>
        <v>0</v>
      </c>
      <c r="I296" s="648" t="n">
        <f aca="true">I$32*OFFSET('(Energiepreise)'!$I$25,0,$C295+'1. Anleitung'!$B$5-'(Energiepreise)'!$I$9)/100*(1-$F$26/100)</f>
        <v>0</v>
      </c>
      <c r="J296" s="639"/>
      <c r="K296" s="649" t="n">
        <f aca="false">SUM(F296:I296)</f>
        <v>0</v>
      </c>
      <c r="L296" s="639"/>
      <c r="M296" s="639"/>
      <c r="N296" s="650" t="n">
        <f aca="true">N$32*OFFSET('(Energiepreise)'!$I$25,0,$C295+'1. Anleitung'!$B$5-'(Energiepreise)'!$I$9)/100*(1-$N$26/100)</f>
        <v>0</v>
      </c>
      <c r="O296" s="650" t="n">
        <f aca="true">O$32*OFFSET('(Energiepreise)'!$I$25,0,$C295+'1. Anleitung'!$B$5-'(Energiepreise)'!$I$9)/100*(1-$N$26/100)</f>
        <v>0</v>
      </c>
      <c r="P296" s="650" t="n">
        <f aca="true">P$32*OFFSET('(Energiepreise)'!$I$25,0,$C295+'1. Anleitung'!$B$5-'(Energiepreise)'!$I$9)/100*(1-$N$26/100)</f>
        <v>0</v>
      </c>
      <c r="Q296" s="650" t="n">
        <f aca="true">Q$32*OFFSET('(Energiepreise)'!$I$25,0,$C295+'1. Anleitung'!$B$5-'(Energiepreise)'!$I$9)/100*(1-$N$26/100)</f>
        <v>0</v>
      </c>
      <c r="R296" s="643"/>
      <c r="S296" s="651" t="n">
        <f aca="false">SUM(N296:Q296)</f>
        <v>0</v>
      </c>
      <c r="T296" s="643"/>
      <c r="U296" s="687" t="n">
        <f aca="true">U$32*OFFSET('(Energiepreise)'!$I$25,0,$C295+'1. Anleitung'!$B$5-'(Energiepreise)'!$I$9)/100</f>
        <v>0</v>
      </c>
      <c r="V296" s="688" t="n">
        <f aca="true">V$32*OFFSET('(Energiepreise)'!$I$25,0,$C295+'1. Anleitung'!$B$5-'(Energiepreise)'!$I$9)/100</f>
        <v>0</v>
      </c>
      <c r="W296" s="688" t="n">
        <f aca="true">W$32*OFFSET('(Energiepreise)'!$I$25,0,$C295+'1. Anleitung'!$B$5-'(Energiepreise)'!$I$9)/100</f>
        <v>0</v>
      </c>
      <c r="X296" s="688" t="n">
        <f aca="true">X$32*OFFSET('(Energiepreise)'!$I$25,0,$C295+'1. Anleitung'!$B$5-'(Energiepreise)'!$I$9)/100</f>
        <v>0</v>
      </c>
      <c r="Y296" s="688" t="n">
        <f aca="true">Y$32*OFFSET('(Energiepreise)'!$I$25,0,$C295+'1. Anleitung'!$B$5-'(Energiepreise)'!$I$9)/100</f>
        <v>0</v>
      </c>
      <c r="Z296" s="688" t="n">
        <f aca="true">Z$32*OFFSET('(Energiepreise)'!$I$25,0,$C295+'1. Anleitung'!$B$5-'(Energiepreise)'!$I$9)/100</f>
        <v>0</v>
      </c>
      <c r="AA296" s="688" t="n">
        <f aca="true">AA$32*OFFSET('(Energiepreise)'!$I$25,0,$C295+'1. Anleitung'!$B$5-'(Energiepreise)'!$I$9)/100</f>
        <v>0</v>
      </c>
      <c r="AB296" s="688" t="n">
        <f aca="true">AB$32*OFFSET('(Energiepreise)'!$I$25,0,$C295+'1. Anleitung'!$B$5-'(Energiepreise)'!$I$9)/100</f>
        <v>0</v>
      </c>
      <c r="AC296" s="688" t="n">
        <f aca="true">AC$32*OFFSET('(Energiepreise)'!$I$25,0,$C295+'1. Anleitung'!$B$5-'(Energiepreise)'!$I$9)/100</f>
        <v>0</v>
      </c>
      <c r="AD296" s="689" t="n">
        <f aca="true">AD$32*OFFSET('(Energiepreise)'!$I$25,0,$C295+'1. Anleitung'!$B$5-'(Energiepreise)'!$I$9)/100*(1-AD$26/100)</f>
        <v>0</v>
      </c>
      <c r="AE296" s="689" t="n">
        <f aca="true">AE$32*OFFSET('(Energiepreise)'!$I$25,0,$C295+'1. Anleitung'!$B$5-'(Energiepreise)'!$I$9)/100*(1-AE$26/100)</f>
        <v>0</v>
      </c>
      <c r="AF296" s="689" t="n">
        <f aca="true">AF$32*OFFSET('(Energiepreise)'!$I$25,0,$C295+'1. Anleitung'!$B$5-'(Energiepreise)'!$I$9)/100*(1-AF$26/100)</f>
        <v>0</v>
      </c>
      <c r="AG296" s="689" t="n">
        <f aca="true">AG$32*OFFSET('(Energiepreise)'!$I$25,0,$C295+'1. Anleitung'!$B$5-'(Energiepreise)'!$I$9)/100*(1-AG$26/100)</f>
        <v>0</v>
      </c>
      <c r="AH296" s="689" t="n">
        <f aca="true">AH$32*OFFSET('(Energiepreise)'!$I$25,0,$C295+'1. Anleitung'!$B$5-'(Energiepreise)'!$I$9)/100*(1-AH$26/100)</f>
        <v>0</v>
      </c>
      <c r="AI296" s="688" t="n">
        <f aca="true">AI$32*OFFSET('(Energiepreise)'!$I$25,0,$C295+'1. Anleitung'!$B$5-'(Energiepreise)'!$I$9)/100</f>
        <v>0</v>
      </c>
      <c r="AJ296" s="688" t="n">
        <f aca="true">AJ$32*OFFSET('(Energiepreise)'!$I$25,0,$C295+'1. Anleitung'!$B$5-'(Energiepreise)'!$I$9)/100</f>
        <v>0</v>
      </c>
      <c r="AK296" s="689" t="n">
        <f aca="true">AK$32*OFFSET('(Energiepreise)'!$I$25,0,$C295+'1. Anleitung'!$B$5-'(Energiepreise)'!$I$9)/100*(1-AK$26/100)</f>
        <v>0</v>
      </c>
      <c r="AL296" s="689" t="e">
        <f aca="true">AL$32*OFFSET('(Energiepreise)'!$I$25,0,$C295+'1. Anleitung'!$B$5-'(Energiepreise)'!$I$9)/100*(1-AL$26/100)</f>
        <v>#N/A</v>
      </c>
      <c r="AM296" s="689" t="e">
        <f aca="true">AM$32*OFFSET('(Energiepreise)'!$I$25,0,$C295+'1. Anleitung'!$B$5-'(Energiepreise)'!$I$9)/100*(1-AM$26/100)</f>
        <v>#N/A</v>
      </c>
      <c r="AN296" s="689" t="e">
        <f aca="true">AN$32*OFFSET('(Energiepreise)'!$I$25,0,$C295+'1. Anleitung'!$B$5-'(Energiepreise)'!$I$9)/100*(1-AN$26/100)</f>
        <v>#N/A</v>
      </c>
    </row>
    <row r="297" customFormat="false" ht="17.25" hidden="false" customHeight="false" outlineLevel="0" collapsed="false">
      <c r="A297" s="2"/>
      <c r="B297" s="4"/>
      <c r="C297" s="647" t="n">
        <v>34</v>
      </c>
      <c r="D297" s="637"/>
      <c r="E297" s="620"/>
      <c r="F297" s="648" t="n">
        <f aca="true">F$32*OFFSET('(Energiepreise)'!$I$25,0,$C296+'1. Anleitung'!$B$5-'(Energiepreise)'!$I$9)/100*(1-$F$26/100)</f>
        <v>0</v>
      </c>
      <c r="G297" s="648" t="n">
        <f aca="true">G$32*OFFSET('(Energiepreise)'!$I$25,0,$C296+'1. Anleitung'!$B$5-'(Energiepreise)'!$I$9)/100*(1-$F$26/100)</f>
        <v>0</v>
      </c>
      <c r="H297" s="648" t="n">
        <f aca="true">H$32*OFFSET('(Energiepreise)'!$I$25,0,$C296+'1. Anleitung'!$B$5-'(Energiepreise)'!$I$9)/100*(1-$F$26/100)</f>
        <v>0</v>
      </c>
      <c r="I297" s="648" t="n">
        <f aca="true">I$32*OFFSET('(Energiepreise)'!$I$25,0,$C296+'1. Anleitung'!$B$5-'(Energiepreise)'!$I$9)/100*(1-$F$26/100)</f>
        <v>0</v>
      </c>
      <c r="J297" s="639"/>
      <c r="K297" s="649" t="n">
        <f aca="false">SUM(F297:I297)</f>
        <v>0</v>
      </c>
      <c r="L297" s="639"/>
      <c r="M297" s="639"/>
      <c r="N297" s="650" t="n">
        <f aca="true">N$32*OFFSET('(Energiepreise)'!$I$25,0,$C296+'1. Anleitung'!$B$5-'(Energiepreise)'!$I$9)/100*(1-$N$26/100)</f>
        <v>0</v>
      </c>
      <c r="O297" s="650" t="n">
        <f aca="true">O$32*OFFSET('(Energiepreise)'!$I$25,0,$C296+'1. Anleitung'!$B$5-'(Energiepreise)'!$I$9)/100*(1-$N$26/100)</f>
        <v>0</v>
      </c>
      <c r="P297" s="650" t="n">
        <f aca="true">P$32*OFFSET('(Energiepreise)'!$I$25,0,$C296+'1. Anleitung'!$B$5-'(Energiepreise)'!$I$9)/100*(1-$N$26/100)</f>
        <v>0</v>
      </c>
      <c r="Q297" s="650" t="n">
        <f aca="true">Q$32*OFFSET('(Energiepreise)'!$I$25,0,$C296+'1. Anleitung'!$B$5-'(Energiepreise)'!$I$9)/100*(1-$N$26/100)</f>
        <v>0</v>
      </c>
      <c r="R297" s="643"/>
      <c r="S297" s="651" t="n">
        <f aca="false">SUM(N297:Q297)</f>
        <v>0</v>
      </c>
      <c r="T297" s="643"/>
      <c r="U297" s="687" t="n">
        <f aca="true">U$32*OFFSET('(Energiepreise)'!$I$25,0,$C296+'1. Anleitung'!$B$5-'(Energiepreise)'!$I$9)/100</f>
        <v>0</v>
      </c>
      <c r="V297" s="688" t="n">
        <f aca="true">V$32*OFFSET('(Energiepreise)'!$I$25,0,$C296+'1. Anleitung'!$B$5-'(Energiepreise)'!$I$9)/100</f>
        <v>0</v>
      </c>
      <c r="W297" s="688" t="n">
        <f aca="true">W$32*OFFSET('(Energiepreise)'!$I$25,0,$C296+'1. Anleitung'!$B$5-'(Energiepreise)'!$I$9)/100</f>
        <v>0</v>
      </c>
      <c r="X297" s="688" t="n">
        <f aca="true">X$32*OFFSET('(Energiepreise)'!$I$25,0,$C296+'1. Anleitung'!$B$5-'(Energiepreise)'!$I$9)/100</f>
        <v>0</v>
      </c>
      <c r="Y297" s="688" t="n">
        <f aca="true">Y$32*OFFSET('(Energiepreise)'!$I$25,0,$C296+'1. Anleitung'!$B$5-'(Energiepreise)'!$I$9)/100</f>
        <v>0</v>
      </c>
      <c r="Z297" s="688" t="n">
        <f aca="true">Z$32*OFFSET('(Energiepreise)'!$I$25,0,$C296+'1. Anleitung'!$B$5-'(Energiepreise)'!$I$9)/100</f>
        <v>0</v>
      </c>
      <c r="AA297" s="688" t="n">
        <f aca="true">AA$32*OFFSET('(Energiepreise)'!$I$25,0,$C296+'1. Anleitung'!$B$5-'(Energiepreise)'!$I$9)/100</f>
        <v>0</v>
      </c>
      <c r="AB297" s="688" t="n">
        <f aca="true">AB$32*OFFSET('(Energiepreise)'!$I$25,0,$C296+'1. Anleitung'!$B$5-'(Energiepreise)'!$I$9)/100</f>
        <v>0</v>
      </c>
      <c r="AC297" s="688" t="n">
        <f aca="true">AC$32*OFFSET('(Energiepreise)'!$I$25,0,$C296+'1. Anleitung'!$B$5-'(Energiepreise)'!$I$9)/100</f>
        <v>0</v>
      </c>
      <c r="AD297" s="689" t="n">
        <f aca="true">AD$32*OFFSET('(Energiepreise)'!$I$25,0,$C296+'1. Anleitung'!$B$5-'(Energiepreise)'!$I$9)/100*(1-AD$26/100)</f>
        <v>0</v>
      </c>
      <c r="AE297" s="689" t="n">
        <f aca="true">AE$32*OFFSET('(Energiepreise)'!$I$25,0,$C296+'1. Anleitung'!$B$5-'(Energiepreise)'!$I$9)/100*(1-AE$26/100)</f>
        <v>0</v>
      </c>
      <c r="AF297" s="689" t="n">
        <f aca="true">AF$32*OFFSET('(Energiepreise)'!$I$25,0,$C296+'1. Anleitung'!$B$5-'(Energiepreise)'!$I$9)/100*(1-AF$26/100)</f>
        <v>0</v>
      </c>
      <c r="AG297" s="689" t="n">
        <f aca="true">AG$32*OFFSET('(Energiepreise)'!$I$25,0,$C296+'1. Anleitung'!$B$5-'(Energiepreise)'!$I$9)/100*(1-AG$26/100)</f>
        <v>0</v>
      </c>
      <c r="AH297" s="689" t="n">
        <f aca="true">AH$32*OFFSET('(Energiepreise)'!$I$25,0,$C296+'1. Anleitung'!$B$5-'(Energiepreise)'!$I$9)/100*(1-AH$26/100)</f>
        <v>0</v>
      </c>
      <c r="AI297" s="688" t="n">
        <f aca="true">AI$32*OFFSET('(Energiepreise)'!$I$25,0,$C296+'1. Anleitung'!$B$5-'(Energiepreise)'!$I$9)/100</f>
        <v>0</v>
      </c>
      <c r="AJ297" s="688" t="n">
        <f aca="true">AJ$32*OFFSET('(Energiepreise)'!$I$25,0,$C296+'1. Anleitung'!$B$5-'(Energiepreise)'!$I$9)/100</f>
        <v>0</v>
      </c>
      <c r="AK297" s="689" t="n">
        <f aca="true">AK$32*OFFSET('(Energiepreise)'!$I$25,0,$C296+'1. Anleitung'!$B$5-'(Energiepreise)'!$I$9)/100*(1-AK$26/100)</f>
        <v>0</v>
      </c>
      <c r="AL297" s="689" t="e">
        <f aca="true">AL$32*OFFSET('(Energiepreise)'!$I$25,0,$C296+'1. Anleitung'!$B$5-'(Energiepreise)'!$I$9)/100*(1-AL$26/100)</f>
        <v>#N/A</v>
      </c>
      <c r="AM297" s="689" t="e">
        <f aca="true">AM$32*OFFSET('(Energiepreise)'!$I$25,0,$C296+'1. Anleitung'!$B$5-'(Energiepreise)'!$I$9)/100*(1-AM$26/100)</f>
        <v>#N/A</v>
      </c>
      <c r="AN297" s="689" t="e">
        <f aca="true">AN$32*OFFSET('(Energiepreise)'!$I$25,0,$C296+'1. Anleitung'!$B$5-'(Energiepreise)'!$I$9)/100*(1-AN$26/100)</f>
        <v>#N/A</v>
      </c>
    </row>
    <row r="298" customFormat="false" ht="17.25" hidden="false" customHeight="false" outlineLevel="0" collapsed="false">
      <c r="A298" s="2"/>
      <c r="B298" s="4"/>
      <c r="C298" s="647" t="n">
        <v>35</v>
      </c>
      <c r="D298" s="637"/>
      <c r="E298" s="620"/>
      <c r="F298" s="648" t="n">
        <f aca="true">F$32*OFFSET('(Energiepreise)'!$I$25,0,$C297+'1. Anleitung'!$B$5-'(Energiepreise)'!$I$9)/100*(1-$F$26/100)</f>
        <v>0</v>
      </c>
      <c r="G298" s="648" t="n">
        <f aca="true">G$32*OFFSET('(Energiepreise)'!$I$25,0,$C297+'1. Anleitung'!$B$5-'(Energiepreise)'!$I$9)/100*(1-$F$26/100)</f>
        <v>0</v>
      </c>
      <c r="H298" s="648" t="n">
        <f aca="true">H$32*OFFSET('(Energiepreise)'!$I$25,0,$C297+'1. Anleitung'!$B$5-'(Energiepreise)'!$I$9)/100*(1-$F$26/100)</f>
        <v>0</v>
      </c>
      <c r="I298" s="648" t="n">
        <f aca="true">I$32*OFFSET('(Energiepreise)'!$I$25,0,$C297+'1. Anleitung'!$B$5-'(Energiepreise)'!$I$9)/100*(1-$F$26/100)</f>
        <v>0</v>
      </c>
      <c r="J298" s="639"/>
      <c r="K298" s="649" t="n">
        <f aca="false">SUM(F298:I298)</f>
        <v>0</v>
      </c>
      <c r="L298" s="639"/>
      <c r="M298" s="639"/>
      <c r="N298" s="650" t="n">
        <f aca="true">N$32*OFFSET('(Energiepreise)'!$I$25,0,$C297+'1. Anleitung'!$B$5-'(Energiepreise)'!$I$9)/100*(1-$N$26/100)</f>
        <v>0</v>
      </c>
      <c r="O298" s="650" t="n">
        <f aca="true">O$32*OFFSET('(Energiepreise)'!$I$25,0,$C297+'1. Anleitung'!$B$5-'(Energiepreise)'!$I$9)/100*(1-$N$26/100)</f>
        <v>0</v>
      </c>
      <c r="P298" s="650" t="n">
        <f aca="true">P$32*OFFSET('(Energiepreise)'!$I$25,0,$C297+'1. Anleitung'!$B$5-'(Energiepreise)'!$I$9)/100*(1-$N$26/100)</f>
        <v>0</v>
      </c>
      <c r="Q298" s="650" t="n">
        <f aca="true">Q$32*OFFSET('(Energiepreise)'!$I$25,0,$C297+'1. Anleitung'!$B$5-'(Energiepreise)'!$I$9)/100*(1-$N$26/100)</f>
        <v>0</v>
      </c>
      <c r="R298" s="643"/>
      <c r="S298" s="651" t="n">
        <f aca="false">SUM(N298:Q298)</f>
        <v>0</v>
      </c>
      <c r="T298" s="643"/>
      <c r="U298" s="687" t="n">
        <f aca="true">U$32*OFFSET('(Energiepreise)'!$I$25,0,$C297+'1. Anleitung'!$B$5-'(Energiepreise)'!$I$9)/100</f>
        <v>0</v>
      </c>
      <c r="V298" s="688" t="n">
        <f aca="true">V$32*OFFSET('(Energiepreise)'!$I$25,0,$C297+'1. Anleitung'!$B$5-'(Energiepreise)'!$I$9)/100</f>
        <v>0</v>
      </c>
      <c r="W298" s="688" t="n">
        <f aca="true">W$32*OFFSET('(Energiepreise)'!$I$25,0,$C297+'1. Anleitung'!$B$5-'(Energiepreise)'!$I$9)/100</f>
        <v>0</v>
      </c>
      <c r="X298" s="688" t="n">
        <f aca="true">X$32*OFFSET('(Energiepreise)'!$I$25,0,$C297+'1. Anleitung'!$B$5-'(Energiepreise)'!$I$9)/100</f>
        <v>0</v>
      </c>
      <c r="Y298" s="688" t="n">
        <f aca="true">Y$32*OFFSET('(Energiepreise)'!$I$25,0,$C297+'1. Anleitung'!$B$5-'(Energiepreise)'!$I$9)/100</f>
        <v>0</v>
      </c>
      <c r="Z298" s="688" t="n">
        <f aca="true">Z$32*OFFSET('(Energiepreise)'!$I$25,0,$C297+'1. Anleitung'!$B$5-'(Energiepreise)'!$I$9)/100</f>
        <v>0</v>
      </c>
      <c r="AA298" s="688" t="n">
        <f aca="true">AA$32*OFFSET('(Energiepreise)'!$I$25,0,$C297+'1. Anleitung'!$B$5-'(Energiepreise)'!$I$9)/100</f>
        <v>0</v>
      </c>
      <c r="AB298" s="688" t="n">
        <f aca="true">AB$32*OFFSET('(Energiepreise)'!$I$25,0,$C297+'1. Anleitung'!$B$5-'(Energiepreise)'!$I$9)/100</f>
        <v>0</v>
      </c>
      <c r="AC298" s="688" t="n">
        <f aca="true">AC$32*OFFSET('(Energiepreise)'!$I$25,0,$C297+'1. Anleitung'!$B$5-'(Energiepreise)'!$I$9)/100</f>
        <v>0</v>
      </c>
      <c r="AD298" s="689" t="n">
        <f aca="true">AD$32*OFFSET('(Energiepreise)'!$I$25,0,$C297+'1. Anleitung'!$B$5-'(Energiepreise)'!$I$9)/100*(1-AD$26/100)</f>
        <v>0</v>
      </c>
      <c r="AE298" s="689" t="n">
        <f aca="true">AE$32*OFFSET('(Energiepreise)'!$I$25,0,$C297+'1. Anleitung'!$B$5-'(Energiepreise)'!$I$9)/100*(1-AE$26/100)</f>
        <v>0</v>
      </c>
      <c r="AF298" s="689" t="n">
        <f aca="true">AF$32*OFFSET('(Energiepreise)'!$I$25,0,$C297+'1. Anleitung'!$B$5-'(Energiepreise)'!$I$9)/100*(1-AF$26/100)</f>
        <v>0</v>
      </c>
      <c r="AG298" s="689" t="n">
        <f aca="true">AG$32*OFFSET('(Energiepreise)'!$I$25,0,$C297+'1. Anleitung'!$B$5-'(Energiepreise)'!$I$9)/100*(1-AG$26/100)</f>
        <v>0</v>
      </c>
      <c r="AH298" s="689" t="n">
        <f aca="true">AH$32*OFFSET('(Energiepreise)'!$I$25,0,$C297+'1. Anleitung'!$B$5-'(Energiepreise)'!$I$9)/100*(1-AH$26/100)</f>
        <v>0</v>
      </c>
      <c r="AI298" s="688" t="n">
        <f aca="true">AI$32*OFFSET('(Energiepreise)'!$I$25,0,$C297+'1. Anleitung'!$B$5-'(Energiepreise)'!$I$9)/100</f>
        <v>0</v>
      </c>
      <c r="AJ298" s="688" t="n">
        <f aca="true">AJ$32*OFFSET('(Energiepreise)'!$I$25,0,$C297+'1. Anleitung'!$B$5-'(Energiepreise)'!$I$9)/100</f>
        <v>0</v>
      </c>
      <c r="AK298" s="689" t="n">
        <f aca="true">AK$32*OFFSET('(Energiepreise)'!$I$25,0,$C297+'1. Anleitung'!$B$5-'(Energiepreise)'!$I$9)/100*(1-AK$26/100)</f>
        <v>0</v>
      </c>
      <c r="AL298" s="689" t="e">
        <f aca="true">AL$32*OFFSET('(Energiepreise)'!$I$25,0,$C297+'1. Anleitung'!$B$5-'(Energiepreise)'!$I$9)/100*(1-AL$26/100)</f>
        <v>#N/A</v>
      </c>
      <c r="AM298" s="689" t="e">
        <f aca="true">AM$32*OFFSET('(Energiepreise)'!$I$25,0,$C297+'1. Anleitung'!$B$5-'(Energiepreise)'!$I$9)/100*(1-AM$26/100)</f>
        <v>#N/A</v>
      </c>
      <c r="AN298" s="689" t="e">
        <f aca="true">AN$32*OFFSET('(Energiepreise)'!$I$25,0,$C297+'1. Anleitung'!$B$5-'(Energiepreise)'!$I$9)/100*(1-AN$26/100)</f>
        <v>#N/A</v>
      </c>
    </row>
    <row r="299" customFormat="false" ht="17.25" hidden="false" customHeight="false" outlineLevel="0" collapsed="false">
      <c r="A299" s="2"/>
      <c r="B299" s="4"/>
      <c r="C299" s="647" t="n">
        <v>36</v>
      </c>
      <c r="D299" s="637"/>
      <c r="E299" s="620"/>
      <c r="F299" s="648" t="n">
        <f aca="true">F$32*OFFSET('(Energiepreise)'!$I$25,0,$C298+'1. Anleitung'!$B$5-'(Energiepreise)'!$I$9)/100*(1-$F$26/100)</f>
        <v>0</v>
      </c>
      <c r="G299" s="648" t="n">
        <f aca="true">G$32*OFFSET('(Energiepreise)'!$I$25,0,$C298+'1. Anleitung'!$B$5-'(Energiepreise)'!$I$9)/100*(1-$F$26/100)</f>
        <v>0</v>
      </c>
      <c r="H299" s="648" t="n">
        <f aca="true">H$32*OFFSET('(Energiepreise)'!$I$25,0,$C298+'1. Anleitung'!$B$5-'(Energiepreise)'!$I$9)/100*(1-$F$26/100)</f>
        <v>0</v>
      </c>
      <c r="I299" s="648" t="n">
        <f aca="true">I$32*OFFSET('(Energiepreise)'!$I$25,0,$C298+'1. Anleitung'!$B$5-'(Energiepreise)'!$I$9)/100*(1-$F$26/100)</f>
        <v>0</v>
      </c>
      <c r="J299" s="639"/>
      <c r="K299" s="649" t="n">
        <f aca="false">SUM(F299:I299)</f>
        <v>0</v>
      </c>
      <c r="L299" s="639"/>
      <c r="M299" s="639"/>
      <c r="N299" s="650" t="n">
        <f aca="true">N$32*OFFSET('(Energiepreise)'!$I$25,0,$C298+'1. Anleitung'!$B$5-'(Energiepreise)'!$I$9)/100*(1-$N$26/100)</f>
        <v>0</v>
      </c>
      <c r="O299" s="650" t="n">
        <f aca="true">O$32*OFFSET('(Energiepreise)'!$I$25,0,$C298+'1. Anleitung'!$B$5-'(Energiepreise)'!$I$9)/100*(1-$N$26/100)</f>
        <v>0</v>
      </c>
      <c r="P299" s="650" t="n">
        <f aca="true">P$32*OFFSET('(Energiepreise)'!$I$25,0,$C298+'1. Anleitung'!$B$5-'(Energiepreise)'!$I$9)/100*(1-$N$26/100)</f>
        <v>0</v>
      </c>
      <c r="Q299" s="650" t="n">
        <f aca="true">Q$32*OFFSET('(Energiepreise)'!$I$25,0,$C298+'1. Anleitung'!$B$5-'(Energiepreise)'!$I$9)/100*(1-$N$26/100)</f>
        <v>0</v>
      </c>
      <c r="R299" s="643"/>
      <c r="S299" s="651" t="n">
        <f aca="false">SUM(N299:Q299)</f>
        <v>0</v>
      </c>
      <c r="T299" s="643"/>
      <c r="U299" s="687" t="n">
        <f aca="true">U$32*OFFSET('(Energiepreise)'!$I$25,0,$C298+'1. Anleitung'!$B$5-'(Energiepreise)'!$I$9)/100</f>
        <v>0</v>
      </c>
      <c r="V299" s="688" t="n">
        <f aca="true">V$32*OFFSET('(Energiepreise)'!$I$25,0,$C298+'1. Anleitung'!$B$5-'(Energiepreise)'!$I$9)/100</f>
        <v>0</v>
      </c>
      <c r="W299" s="688" t="n">
        <f aca="true">W$32*OFFSET('(Energiepreise)'!$I$25,0,$C298+'1. Anleitung'!$B$5-'(Energiepreise)'!$I$9)/100</f>
        <v>0</v>
      </c>
      <c r="X299" s="688" t="n">
        <f aca="true">X$32*OFFSET('(Energiepreise)'!$I$25,0,$C298+'1. Anleitung'!$B$5-'(Energiepreise)'!$I$9)/100</f>
        <v>0</v>
      </c>
      <c r="Y299" s="688" t="n">
        <f aca="true">Y$32*OFFSET('(Energiepreise)'!$I$25,0,$C298+'1. Anleitung'!$B$5-'(Energiepreise)'!$I$9)/100</f>
        <v>0</v>
      </c>
      <c r="Z299" s="688" t="n">
        <f aca="true">Z$32*OFFSET('(Energiepreise)'!$I$25,0,$C298+'1. Anleitung'!$B$5-'(Energiepreise)'!$I$9)/100</f>
        <v>0</v>
      </c>
      <c r="AA299" s="688" t="n">
        <f aca="true">AA$32*OFFSET('(Energiepreise)'!$I$25,0,$C298+'1. Anleitung'!$B$5-'(Energiepreise)'!$I$9)/100</f>
        <v>0</v>
      </c>
      <c r="AB299" s="688" t="n">
        <f aca="true">AB$32*OFFSET('(Energiepreise)'!$I$25,0,$C298+'1. Anleitung'!$B$5-'(Energiepreise)'!$I$9)/100</f>
        <v>0</v>
      </c>
      <c r="AC299" s="688" t="n">
        <f aca="true">AC$32*OFFSET('(Energiepreise)'!$I$25,0,$C298+'1. Anleitung'!$B$5-'(Energiepreise)'!$I$9)/100</f>
        <v>0</v>
      </c>
      <c r="AD299" s="689" t="n">
        <f aca="true">AD$32*OFFSET('(Energiepreise)'!$I$25,0,$C298+'1. Anleitung'!$B$5-'(Energiepreise)'!$I$9)/100*(1-AD$26/100)</f>
        <v>0</v>
      </c>
      <c r="AE299" s="689" t="n">
        <f aca="true">AE$32*OFFSET('(Energiepreise)'!$I$25,0,$C298+'1. Anleitung'!$B$5-'(Energiepreise)'!$I$9)/100*(1-AE$26/100)</f>
        <v>0</v>
      </c>
      <c r="AF299" s="689" t="n">
        <f aca="true">AF$32*OFFSET('(Energiepreise)'!$I$25,0,$C298+'1. Anleitung'!$B$5-'(Energiepreise)'!$I$9)/100*(1-AF$26/100)</f>
        <v>0</v>
      </c>
      <c r="AG299" s="689" t="n">
        <f aca="true">AG$32*OFFSET('(Energiepreise)'!$I$25,0,$C298+'1. Anleitung'!$B$5-'(Energiepreise)'!$I$9)/100*(1-AG$26/100)</f>
        <v>0</v>
      </c>
      <c r="AH299" s="689" t="n">
        <f aca="true">AH$32*OFFSET('(Energiepreise)'!$I$25,0,$C298+'1. Anleitung'!$B$5-'(Energiepreise)'!$I$9)/100*(1-AH$26/100)</f>
        <v>0</v>
      </c>
      <c r="AI299" s="688" t="n">
        <f aca="true">AI$32*OFFSET('(Energiepreise)'!$I$25,0,$C298+'1. Anleitung'!$B$5-'(Energiepreise)'!$I$9)/100</f>
        <v>0</v>
      </c>
      <c r="AJ299" s="688" t="n">
        <f aca="true">AJ$32*OFFSET('(Energiepreise)'!$I$25,0,$C298+'1. Anleitung'!$B$5-'(Energiepreise)'!$I$9)/100</f>
        <v>0</v>
      </c>
      <c r="AK299" s="689" t="n">
        <f aca="true">AK$32*OFFSET('(Energiepreise)'!$I$25,0,$C298+'1. Anleitung'!$B$5-'(Energiepreise)'!$I$9)/100*(1-AK$26/100)</f>
        <v>0</v>
      </c>
      <c r="AL299" s="689" t="e">
        <f aca="true">AL$32*OFFSET('(Energiepreise)'!$I$25,0,$C298+'1. Anleitung'!$B$5-'(Energiepreise)'!$I$9)/100*(1-AL$26/100)</f>
        <v>#N/A</v>
      </c>
      <c r="AM299" s="689" t="e">
        <f aca="true">AM$32*OFFSET('(Energiepreise)'!$I$25,0,$C298+'1. Anleitung'!$B$5-'(Energiepreise)'!$I$9)/100*(1-AM$26/100)</f>
        <v>#N/A</v>
      </c>
      <c r="AN299" s="689" t="e">
        <f aca="true">AN$32*OFFSET('(Energiepreise)'!$I$25,0,$C298+'1. Anleitung'!$B$5-'(Energiepreise)'!$I$9)/100*(1-AN$26/100)</f>
        <v>#N/A</v>
      </c>
    </row>
    <row r="300" customFormat="false" ht="17.25" hidden="false" customHeight="false" outlineLevel="0" collapsed="false">
      <c r="A300" s="2"/>
      <c r="B300" s="4"/>
      <c r="C300" s="647" t="n">
        <v>37</v>
      </c>
      <c r="D300" s="637"/>
      <c r="E300" s="620"/>
      <c r="F300" s="648" t="n">
        <f aca="true">F$32*OFFSET('(Energiepreise)'!$I$25,0,$C299+'1. Anleitung'!$B$5-'(Energiepreise)'!$I$9)/100*(1-$F$26/100)</f>
        <v>0</v>
      </c>
      <c r="G300" s="648" t="n">
        <f aca="true">G$32*OFFSET('(Energiepreise)'!$I$25,0,$C299+'1. Anleitung'!$B$5-'(Energiepreise)'!$I$9)/100*(1-$F$26/100)</f>
        <v>0</v>
      </c>
      <c r="H300" s="648" t="n">
        <f aca="true">H$32*OFFSET('(Energiepreise)'!$I$25,0,$C299+'1. Anleitung'!$B$5-'(Energiepreise)'!$I$9)/100*(1-$F$26/100)</f>
        <v>0</v>
      </c>
      <c r="I300" s="648" t="n">
        <f aca="true">I$32*OFFSET('(Energiepreise)'!$I$25,0,$C299+'1. Anleitung'!$B$5-'(Energiepreise)'!$I$9)/100*(1-$F$26/100)</f>
        <v>0</v>
      </c>
      <c r="J300" s="639"/>
      <c r="K300" s="649" t="n">
        <f aca="false">SUM(F300:I300)</f>
        <v>0</v>
      </c>
      <c r="L300" s="639"/>
      <c r="M300" s="639"/>
      <c r="N300" s="650" t="n">
        <f aca="true">N$32*OFFSET('(Energiepreise)'!$I$25,0,$C299+'1. Anleitung'!$B$5-'(Energiepreise)'!$I$9)/100*(1-$N$26/100)</f>
        <v>0</v>
      </c>
      <c r="O300" s="650" t="n">
        <f aca="true">O$32*OFFSET('(Energiepreise)'!$I$25,0,$C299+'1. Anleitung'!$B$5-'(Energiepreise)'!$I$9)/100*(1-$N$26/100)</f>
        <v>0</v>
      </c>
      <c r="P300" s="650" t="n">
        <f aca="true">P$32*OFFSET('(Energiepreise)'!$I$25,0,$C299+'1. Anleitung'!$B$5-'(Energiepreise)'!$I$9)/100*(1-$N$26/100)</f>
        <v>0</v>
      </c>
      <c r="Q300" s="650" t="n">
        <f aca="true">Q$32*OFFSET('(Energiepreise)'!$I$25,0,$C299+'1. Anleitung'!$B$5-'(Energiepreise)'!$I$9)/100*(1-$N$26/100)</f>
        <v>0</v>
      </c>
      <c r="R300" s="643"/>
      <c r="S300" s="651" t="n">
        <f aca="false">SUM(N300:Q300)</f>
        <v>0</v>
      </c>
      <c r="T300" s="643"/>
      <c r="U300" s="687" t="n">
        <f aca="true">U$32*OFFSET('(Energiepreise)'!$I$25,0,$C299+'1. Anleitung'!$B$5-'(Energiepreise)'!$I$9)/100</f>
        <v>0</v>
      </c>
      <c r="V300" s="688" t="n">
        <f aca="true">V$32*OFFSET('(Energiepreise)'!$I$25,0,$C299+'1. Anleitung'!$B$5-'(Energiepreise)'!$I$9)/100</f>
        <v>0</v>
      </c>
      <c r="W300" s="688" t="n">
        <f aca="true">W$32*OFFSET('(Energiepreise)'!$I$25,0,$C299+'1. Anleitung'!$B$5-'(Energiepreise)'!$I$9)/100</f>
        <v>0</v>
      </c>
      <c r="X300" s="688" t="n">
        <f aca="true">X$32*OFFSET('(Energiepreise)'!$I$25,0,$C299+'1. Anleitung'!$B$5-'(Energiepreise)'!$I$9)/100</f>
        <v>0</v>
      </c>
      <c r="Y300" s="688" t="n">
        <f aca="true">Y$32*OFFSET('(Energiepreise)'!$I$25,0,$C299+'1. Anleitung'!$B$5-'(Energiepreise)'!$I$9)/100</f>
        <v>0</v>
      </c>
      <c r="Z300" s="688" t="n">
        <f aca="true">Z$32*OFFSET('(Energiepreise)'!$I$25,0,$C299+'1. Anleitung'!$B$5-'(Energiepreise)'!$I$9)/100</f>
        <v>0</v>
      </c>
      <c r="AA300" s="688" t="n">
        <f aca="true">AA$32*OFFSET('(Energiepreise)'!$I$25,0,$C299+'1. Anleitung'!$B$5-'(Energiepreise)'!$I$9)/100</f>
        <v>0</v>
      </c>
      <c r="AB300" s="688" t="n">
        <f aca="true">AB$32*OFFSET('(Energiepreise)'!$I$25,0,$C299+'1. Anleitung'!$B$5-'(Energiepreise)'!$I$9)/100</f>
        <v>0</v>
      </c>
      <c r="AC300" s="688" t="n">
        <f aca="true">AC$32*OFFSET('(Energiepreise)'!$I$25,0,$C299+'1. Anleitung'!$B$5-'(Energiepreise)'!$I$9)/100</f>
        <v>0</v>
      </c>
      <c r="AD300" s="689" t="n">
        <f aca="true">AD$32*OFFSET('(Energiepreise)'!$I$25,0,$C299+'1. Anleitung'!$B$5-'(Energiepreise)'!$I$9)/100*(1-AD$26/100)</f>
        <v>0</v>
      </c>
      <c r="AE300" s="689" t="n">
        <f aca="true">AE$32*OFFSET('(Energiepreise)'!$I$25,0,$C299+'1. Anleitung'!$B$5-'(Energiepreise)'!$I$9)/100*(1-AE$26/100)</f>
        <v>0</v>
      </c>
      <c r="AF300" s="689" t="n">
        <f aca="true">AF$32*OFFSET('(Energiepreise)'!$I$25,0,$C299+'1. Anleitung'!$B$5-'(Energiepreise)'!$I$9)/100*(1-AF$26/100)</f>
        <v>0</v>
      </c>
      <c r="AG300" s="689" t="n">
        <f aca="true">AG$32*OFFSET('(Energiepreise)'!$I$25,0,$C299+'1. Anleitung'!$B$5-'(Energiepreise)'!$I$9)/100*(1-AG$26/100)</f>
        <v>0</v>
      </c>
      <c r="AH300" s="689" t="n">
        <f aca="true">AH$32*OFFSET('(Energiepreise)'!$I$25,0,$C299+'1. Anleitung'!$B$5-'(Energiepreise)'!$I$9)/100*(1-AH$26/100)</f>
        <v>0</v>
      </c>
      <c r="AI300" s="688" t="n">
        <f aca="true">AI$32*OFFSET('(Energiepreise)'!$I$25,0,$C299+'1. Anleitung'!$B$5-'(Energiepreise)'!$I$9)/100</f>
        <v>0</v>
      </c>
      <c r="AJ300" s="688" t="n">
        <f aca="true">AJ$32*OFFSET('(Energiepreise)'!$I$25,0,$C299+'1. Anleitung'!$B$5-'(Energiepreise)'!$I$9)/100</f>
        <v>0</v>
      </c>
      <c r="AK300" s="689" t="n">
        <f aca="true">AK$32*OFFSET('(Energiepreise)'!$I$25,0,$C299+'1. Anleitung'!$B$5-'(Energiepreise)'!$I$9)/100*(1-AK$26/100)</f>
        <v>0</v>
      </c>
      <c r="AL300" s="689" t="e">
        <f aca="true">AL$32*OFFSET('(Energiepreise)'!$I$25,0,$C299+'1. Anleitung'!$B$5-'(Energiepreise)'!$I$9)/100*(1-AL$26/100)</f>
        <v>#N/A</v>
      </c>
      <c r="AM300" s="689" t="e">
        <f aca="true">AM$32*OFFSET('(Energiepreise)'!$I$25,0,$C299+'1. Anleitung'!$B$5-'(Energiepreise)'!$I$9)/100*(1-AM$26/100)</f>
        <v>#N/A</v>
      </c>
      <c r="AN300" s="689" t="e">
        <f aca="true">AN$32*OFFSET('(Energiepreise)'!$I$25,0,$C299+'1. Anleitung'!$B$5-'(Energiepreise)'!$I$9)/100*(1-AN$26/100)</f>
        <v>#N/A</v>
      </c>
    </row>
    <row r="301" customFormat="false" ht="17.25" hidden="false" customHeight="false" outlineLevel="0" collapsed="false">
      <c r="A301" s="2"/>
      <c r="B301" s="4"/>
      <c r="C301" s="647" t="n">
        <v>38</v>
      </c>
      <c r="D301" s="637"/>
      <c r="E301" s="620"/>
      <c r="F301" s="648" t="n">
        <f aca="true">F$32*OFFSET('(Energiepreise)'!$I$25,0,$C300+'1. Anleitung'!$B$5-'(Energiepreise)'!$I$9)/100*(1-$F$26/100)</f>
        <v>0</v>
      </c>
      <c r="G301" s="648" t="n">
        <f aca="true">G$32*OFFSET('(Energiepreise)'!$I$25,0,$C300+'1. Anleitung'!$B$5-'(Energiepreise)'!$I$9)/100*(1-$F$26/100)</f>
        <v>0</v>
      </c>
      <c r="H301" s="648" t="n">
        <f aca="true">H$32*OFFSET('(Energiepreise)'!$I$25,0,$C300+'1. Anleitung'!$B$5-'(Energiepreise)'!$I$9)/100*(1-$F$26/100)</f>
        <v>0</v>
      </c>
      <c r="I301" s="648" t="n">
        <f aca="true">I$32*OFFSET('(Energiepreise)'!$I$25,0,$C300+'1. Anleitung'!$B$5-'(Energiepreise)'!$I$9)/100*(1-$F$26/100)</f>
        <v>0</v>
      </c>
      <c r="J301" s="639"/>
      <c r="K301" s="649" t="n">
        <f aca="false">SUM(F301:I301)</f>
        <v>0</v>
      </c>
      <c r="L301" s="639"/>
      <c r="M301" s="639"/>
      <c r="N301" s="650" t="n">
        <f aca="true">N$32*OFFSET('(Energiepreise)'!$I$25,0,$C300+'1. Anleitung'!$B$5-'(Energiepreise)'!$I$9)/100*(1-$N$26/100)</f>
        <v>0</v>
      </c>
      <c r="O301" s="650" t="n">
        <f aca="true">O$32*OFFSET('(Energiepreise)'!$I$25,0,$C300+'1. Anleitung'!$B$5-'(Energiepreise)'!$I$9)/100*(1-$N$26/100)</f>
        <v>0</v>
      </c>
      <c r="P301" s="650" t="n">
        <f aca="true">P$32*OFFSET('(Energiepreise)'!$I$25,0,$C300+'1. Anleitung'!$B$5-'(Energiepreise)'!$I$9)/100*(1-$N$26/100)</f>
        <v>0</v>
      </c>
      <c r="Q301" s="650" t="n">
        <f aca="true">Q$32*OFFSET('(Energiepreise)'!$I$25,0,$C300+'1. Anleitung'!$B$5-'(Energiepreise)'!$I$9)/100*(1-$N$26/100)</f>
        <v>0</v>
      </c>
      <c r="R301" s="643"/>
      <c r="S301" s="651" t="n">
        <f aca="false">SUM(N301:Q301)</f>
        <v>0</v>
      </c>
      <c r="T301" s="643"/>
      <c r="U301" s="687" t="n">
        <f aca="true">U$32*OFFSET('(Energiepreise)'!$I$25,0,$C300+'1. Anleitung'!$B$5-'(Energiepreise)'!$I$9)/100</f>
        <v>0</v>
      </c>
      <c r="V301" s="688" t="n">
        <f aca="true">V$32*OFFSET('(Energiepreise)'!$I$25,0,$C300+'1. Anleitung'!$B$5-'(Energiepreise)'!$I$9)/100</f>
        <v>0</v>
      </c>
      <c r="W301" s="688" t="n">
        <f aca="true">W$32*OFFSET('(Energiepreise)'!$I$25,0,$C300+'1. Anleitung'!$B$5-'(Energiepreise)'!$I$9)/100</f>
        <v>0</v>
      </c>
      <c r="X301" s="688" t="n">
        <f aca="true">X$32*OFFSET('(Energiepreise)'!$I$25,0,$C300+'1. Anleitung'!$B$5-'(Energiepreise)'!$I$9)/100</f>
        <v>0</v>
      </c>
      <c r="Y301" s="688" t="n">
        <f aca="true">Y$32*OFFSET('(Energiepreise)'!$I$25,0,$C300+'1. Anleitung'!$B$5-'(Energiepreise)'!$I$9)/100</f>
        <v>0</v>
      </c>
      <c r="Z301" s="688" t="n">
        <f aca="true">Z$32*OFFSET('(Energiepreise)'!$I$25,0,$C300+'1. Anleitung'!$B$5-'(Energiepreise)'!$I$9)/100</f>
        <v>0</v>
      </c>
      <c r="AA301" s="688" t="n">
        <f aca="true">AA$32*OFFSET('(Energiepreise)'!$I$25,0,$C300+'1. Anleitung'!$B$5-'(Energiepreise)'!$I$9)/100</f>
        <v>0</v>
      </c>
      <c r="AB301" s="688" t="n">
        <f aca="true">AB$32*OFFSET('(Energiepreise)'!$I$25,0,$C300+'1. Anleitung'!$B$5-'(Energiepreise)'!$I$9)/100</f>
        <v>0</v>
      </c>
      <c r="AC301" s="688" t="n">
        <f aca="true">AC$32*OFFSET('(Energiepreise)'!$I$25,0,$C300+'1. Anleitung'!$B$5-'(Energiepreise)'!$I$9)/100</f>
        <v>0</v>
      </c>
      <c r="AD301" s="689" t="n">
        <f aca="true">AD$32*OFFSET('(Energiepreise)'!$I$25,0,$C300+'1. Anleitung'!$B$5-'(Energiepreise)'!$I$9)/100*(1-AD$26/100)</f>
        <v>0</v>
      </c>
      <c r="AE301" s="689" t="n">
        <f aca="true">AE$32*OFFSET('(Energiepreise)'!$I$25,0,$C300+'1. Anleitung'!$B$5-'(Energiepreise)'!$I$9)/100*(1-AE$26/100)</f>
        <v>0</v>
      </c>
      <c r="AF301" s="689" t="n">
        <f aca="true">AF$32*OFFSET('(Energiepreise)'!$I$25,0,$C300+'1. Anleitung'!$B$5-'(Energiepreise)'!$I$9)/100*(1-AF$26/100)</f>
        <v>0</v>
      </c>
      <c r="AG301" s="689" t="n">
        <f aca="true">AG$32*OFFSET('(Energiepreise)'!$I$25,0,$C300+'1. Anleitung'!$B$5-'(Energiepreise)'!$I$9)/100*(1-AG$26/100)</f>
        <v>0</v>
      </c>
      <c r="AH301" s="689" t="n">
        <f aca="true">AH$32*OFFSET('(Energiepreise)'!$I$25,0,$C300+'1. Anleitung'!$B$5-'(Energiepreise)'!$I$9)/100*(1-AH$26/100)</f>
        <v>0</v>
      </c>
      <c r="AI301" s="688" t="n">
        <f aca="true">AI$32*OFFSET('(Energiepreise)'!$I$25,0,$C300+'1. Anleitung'!$B$5-'(Energiepreise)'!$I$9)/100</f>
        <v>0</v>
      </c>
      <c r="AJ301" s="688" t="n">
        <f aca="true">AJ$32*OFFSET('(Energiepreise)'!$I$25,0,$C300+'1. Anleitung'!$B$5-'(Energiepreise)'!$I$9)/100</f>
        <v>0</v>
      </c>
      <c r="AK301" s="689" t="n">
        <f aca="true">AK$32*OFFSET('(Energiepreise)'!$I$25,0,$C300+'1. Anleitung'!$B$5-'(Energiepreise)'!$I$9)/100*(1-AK$26/100)</f>
        <v>0</v>
      </c>
      <c r="AL301" s="689" t="e">
        <f aca="true">AL$32*OFFSET('(Energiepreise)'!$I$25,0,$C300+'1. Anleitung'!$B$5-'(Energiepreise)'!$I$9)/100*(1-AL$26/100)</f>
        <v>#N/A</v>
      </c>
      <c r="AM301" s="689" t="e">
        <f aca="true">AM$32*OFFSET('(Energiepreise)'!$I$25,0,$C300+'1. Anleitung'!$B$5-'(Energiepreise)'!$I$9)/100*(1-AM$26/100)</f>
        <v>#N/A</v>
      </c>
      <c r="AN301" s="689" t="e">
        <f aca="true">AN$32*OFFSET('(Energiepreise)'!$I$25,0,$C300+'1. Anleitung'!$B$5-'(Energiepreise)'!$I$9)/100*(1-AN$26/100)</f>
        <v>#N/A</v>
      </c>
    </row>
    <row r="302" customFormat="false" ht="17.25" hidden="false" customHeight="false" outlineLevel="0" collapsed="false">
      <c r="A302" s="2"/>
      <c r="B302" s="4"/>
      <c r="C302" s="647" t="n">
        <v>39</v>
      </c>
      <c r="D302" s="637"/>
      <c r="E302" s="620"/>
      <c r="F302" s="648" t="n">
        <f aca="true">F$32*OFFSET('(Energiepreise)'!$I$25,0,$C301+'1. Anleitung'!$B$5-'(Energiepreise)'!$I$9)/100*(1-$F$26/100)</f>
        <v>0</v>
      </c>
      <c r="G302" s="648" t="n">
        <f aca="true">G$32*OFFSET('(Energiepreise)'!$I$25,0,$C301+'1. Anleitung'!$B$5-'(Energiepreise)'!$I$9)/100*(1-$F$26/100)</f>
        <v>0</v>
      </c>
      <c r="H302" s="648" t="n">
        <f aca="true">H$32*OFFSET('(Energiepreise)'!$I$25,0,$C301+'1. Anleitung'!$B$5-'(Energiepreise)'!$I$9)/100*(1-$F$26/100)</f>
        <v>0</v>
      </c>
      <c r="I302" s="648" t="n">
        <f aca="true">I$32*OFFSET('(Energiepreise)'!$I$25,0,$C301+'1. Anleitung'!$B$5-'(Energiepreise)'!$I$9)/100*(1-$F$26/100)</f>
        <v>0</v>
      </c>
      <c r="J302" s="639"/>
      <c r="K302" s="649" t="n">
        <f aca="false">SUM(F302:I302)</f>
        <v>0</v>
      </c>
      <c r="L302" s="639"/>
      <c r="M302" s="639"/>
      <c r="N302" s="650" t="n">
        <f aca="true">N$32*OFFSET('(Energiepreise)'!$I$25,0,$C301+'1. Anleitung'!$B$5-'(Energiepreise)'!$I$9)/100*(1-$N$26/100)</f>
        <v>0</v>
      </c>
      <c r="O302" s="650" t="n">
        <f aca="true">O$32*OFFSET('(Energiepreise)'!$I$25,0,$C301+'1. Anleitung'!$B$5-'(Energiepreise)'!$I$9)/100*(1-$N$26/100)</f>
        <v>0</v>
      </c>
      <c r="P302" s="650" t="n">
        <f aca="true">P$32*OFFSET('(Energiepreise)'!$I$25,0,$C301+'1. Anleitung'!$B$5-'(Energiepreise)'!$I$9)/100*(1-$N$26/100)</f>
        <v>0</v>
      </c>
      <c r="Q302" s="650" t="n">
        <f aca="true">Q$32*OFFSET('(Energiepreise)'!$I$25,0,$C301+'1. Anleitung'!$B$5-'(Energiepreise)'!$I$9)/100*(1-$N$26/100)</f>
        <v>0</v>
      </c>
      <c r="R302" s="643"/>
      <c r="S302" s="651" t="n">
        <f aca="false">SUM(N302:Q302)</f>
        <v>0</v>
      </c>
      <c r="T302" s="643"/>
      <c r="U302" s="687" t="n">
        <f aca="true">U$32*OFFSET('(Energiepreise)'!$I$25,0,$C301+'1. Anleitung'!$B$5-'(Energiepreise)'!$I$9)/100</f>
        <v>0</v>
      </c>
      <c r="V302" s="688" t="n">
        <f aca="true">V$32*OFFSET('(Energiepreise)'!$I$25,0,$C301+'1. Anleitung'!$B$5-'(Energiepreise)'!$I$9)/100</f>
        <v>0</v>
      </c>
      <c r="W302" s="688" t="n">
        <f aca="true">W$32*OFFSET('(Energiepreise)'!$I$25,0,$C301+'1. Anleitung'!$B$5-'(Energiepreise)'!$I$9)/100</f>
        <v>0</v>
      </c>
      <c r="X302" s="688" t="n">
        <f aca="true">X$32*OFFSET('(Energiepreise)'!$I$25,0,$C301+'1. Anleitung'!$B$5-'(Energiepreise)'!$I$9)/100</f>
        <v>0</v>
      </c>
      <c r="Y302" s="688" t="n">
        <f aca="true">Y$32*OFFSET('(Energiepreise)'!$I$25,0,$C301+'1. Anleitung'!$B$5-'(Energiepreise)'!$I$9)/100</f>
        <v>0</v>
      </c>
      <c r="Z302" s="688" t="n">
        <f aca="true">Z$32*OFFSET('(Energiepreise)'!$I$25,0,$C301+'1. Anleitung'!$B$5-'(Energiepreise)'!$I$9)/100</f>
        <v>0</v>
      </c>
      <c r="AA302" s="688" t="n">
        <f aca="true">AA$32*OFFSET('(Energiepreise)'!$I$25,0,$C301+'1. Anleitung'!$B$5-'(Energiepreise)'!$I$9)/100</f>
        <v>0</v>
      </c>
      <c r="AB302" s="688" t="n">
        <f aca="true">AB$32*OFFSET('(Energiepreise)'!$I$25,0,$C301+'1. Anleitung'!$B$5-'(Energiepreise)'!$I$9)/100</f>
        <v>0</v>
      </c>
      <c r="AC302" s="688" t="n">
        <f aca="true">AC$32*OFFSET('(Energiepreise)'!$I$25,0,$C301+'1. Anleitung'!$B$5-'(Energiepreise)'!$I$9)/100</f>
        <v>0</v>
      </c>
      <c r="AD302" s="689" t="n">
        <f aca="true">AD$32*OFFSET('(Energiepreise)'!$I$25,0,$C301+'1. Anleitung'!$B$5-'(Energiepreise)'!$I$9)/100*(1-AD$26/100)</f>
        <v>0</v>
      </c>
      <c r="AE302" s="689" t="n">
        <f aca="true">AE$32*OFFSET('(Energiepreise)'!$I$25,0,$C301+'1. Anleitung'!$B$5-'(Energiepreise)'!$I$9)/100*(1-AE$26/100)</f>
        <v>0</v>
      </c>
      <c r="AF302" s="689" t="n">
        <f aca="true">AF$32*OFFSET('(Energiepreise)'!$I$25,0,$C301+'1. Anleitung'!$B$5-'(Energiepreise)'!$I$9)/100*(1-AF$26/100)</f>
        <v>0</v>
      </c>
      <c r="AG302" s="689" t="n">
        <f aca="true">AG$32*OFFSET('(Energiepreise)'!$I$25,0,$C301+'1. Anleitung'!$B$5-'(Energiepreise)'!$I$9)/100*(1-AG$26/100)</f>
        <v>0</v>
      </c>
      <c r="AH302" s="689" t="n">
        <f aca="true">AH$32*OFFSET('(Energiepreise)'!$I$25,0,$C301+'1. Anleitung'!$B$5-'(Energiepreise)'!$I$9)/100*(1-AH$26/100)</f>
        <v>0</v>
      </c>
      <c r="AI302" s="688" t="n">
        <f aca="true">AI$32*OFFSET('(Energiepreise)'!$I$25,0,$C301+'1. Anleitung'!$B$5-'(Energiepreise)'!$I$9)/100</f>
        <v>0</v>
      </c>
      <c r="AJ302" s="688" t="n">
        <f aca="true">AJ$32*OFFSET('(Energiepreise)'!$I$25,0,$C301+'1. Anleitung'!$B$5-'(Energiepreise)'!$I$9)/100</f>
        <v>0</v>
      </c>
      <c r="AK302" s="689" t="n">
        <f aca="true">AK$32*OFFSET('(Energiepreise)'!$I$25,0,$C301+'1. Anleitung'!$B$5-'(Energiepreise)'!$I$9)/100*(1-AK$26/100)</f>
        <v>0</v>
      </c>
      <c r="AL302" s="689" t="e">
        <f aca="true">AL$32*OFFSET('(Energiepreise)'!$I$25,0,$C301+'1. Anleitung'!$B$5-'(Energiepreise)'!$I$9)/100*(1-AL$26/100)</f>
        <v>#N/A</v>
      </c>
      <c r="AM302" s="689" t="e">
        <f aca="true">AM$32*OFFSET('(Energiepreise)'!$I$25,0,$C301+'1. Anleitung'!$B$5-'(Energiepreise)'!$I$9)/100*(1-AM$26/100)</f>
        <v>#N/A</v>
      </c>
      <c r="AN302" s="689" t="e">
        <f aca="true">AN$32*OFFSET('(Energiepreise)'!$I$25,0,$C301+'1. Anleitung'!$B$5-'(Energiepreise)'!$I$9)/100*(1-AN$26/100)</f>
        <v>#N/A</v>
      </c>
    </row>
    <row r="303" customFormat="false" ht="17.25" hidden="false" customHeight="false" outlineLevel="0" collapsed="false">
      <c r="A303" s="2"/>
      <c r="B303" s="4"/>
      <c r="C303" s="647" t="n">
        <v>40</v>
      </c>
      <c r="D303" s="637"/>
      <c r="E303" s="620"/>
      <c r="F303" s="648" t="n">
        <f aca="true">F$32*OFFSET('(Energiepreise)'!$I$25,0,$C302+'1. Anleitung'!$B$5-'(Energiepreise)'!$I$9)/100*(1-$F$26/100)</f>
        <v>0</v>
      </c>
      <c r="G303" s="648" t="n">
        <f aca="true">G$32*OFFSET('(Energiepreise)'!$I$25,0,$C302+'1. Anleitung'!$B$5-'(Energiepreise)'!$I$9)/100*(1-$F$26/100)</f>
        <v>0</v>
      </c>
      <c r="H303" s="648" t="n">
        <f aca="true">H$32*OFFSET('(Energiepreise)'!$I$25,0,$C302+'1. Anleitung'!$B$5-'(Energiepreise)'!$I$9)/100*(1-$F$26/100)</f>
        <v>0</v>
      </c>
      <c r="I303" s="648" t="n">
        <f aca="true">I$32*OFFSET('(Energiepreise)'!$I$25,0,$C302+'1. Anleitung'!$B$5-'(Energiepreise)'!$I$9)/100*(1-$F$26/100)</f>
        <v>0</v>
      </c>
      <c r="J303" s="639"/>
      <c r="K303" s="649" t="n">
        <f aca="false">SUM(F303:I303)</f>
        <v>0</v>
      </c>
      <c r="L303" s="639"/>
      <c r="M303" s="639"/>
      <c r="N303" s="650" t="n">
        <f aca="true">N$32*OFFSET('(Energiepreise)'!$I$25,0,$C302+'1. Anleitung'!$B$5-'(Energiepreise)'!$I$9)/100*(1-$N$26/100)</f>
        <v>0</v>
      </c>
      <c r="O303" s="650" t="n">
        <f aca="true">O$32*OFFSET('(Energiepreise)'!$I$25,0,$C302+'1. Anleitung'!$B$5-'(Energiepreise)'!$I$9)/100*(1-$N$26/100)</f>
        <v>0</v>
      </c>
      <c r="P303" s="650" t="n">
        <f aca="true">P$32*OFFSET('(Energiepreise)'!$I$25,0,$C302+'1. Anleitung'!$B$5-'(Energiepreise)'!$I$9)/100*(1-$N$26/100)</f>
        <v>0</v>
      </c>
      <c r="Q303" s="650" t="n">
        <f aca="true">Q$32*OFFSET('(Energiepreise)'!$I$25,0,$C302+'1. Anleitung'!$B$5-'(Energiepreise)'!$I$9)/100*(1-$N$26/100)</f>
        <v>0</v>
      </c>
      <c r="R303" s="643"/>
      <c r="S303" s="651" t="n">
        <f aca="false">SUM(N303:Q303)</f>
        <v>0</v>
      </c>
      <c r="T303" s="643"/>
      <c r="U303" s="687" t="n">
        <f aca="true">U$32*OFFSET('(Energiepreise)'!$I$25,0,$C302+'1. Anleitung'!$B$5-'(Energiepreise)'!$I$9)/100</f>
        <v>0</v>
      </c>
      <c r="V303" s="688" t="n">
        <f aca="true">V$32*OFFSET('(Energiepreise)'!$I$25,0,$C302+'1. Anleitung'!$B$5-'(Energiepreise)'!$I$9)/100</f>
        <v>0</v>
      </c>
      <c r="W303" s="688" t="n">
        <f aca="true">W$32*OFFSET('(Energiepreise)'!$I$25,0,$C302+'1. Anleitung'!$B$5-'(Energiepreise)'!$I$9)/100</f>
        <v>0</v>
      </c>
      <c r="X303" s="688" t="n">
        <f aca="true">X$32*OFFSET('(Energiepreise)'!$I$25,0,$C302+'1. Anleitung'!$B$5-'(Energiepreise)'!$I$9)/100</f>
        <v>0</v>
      </c>
      <c r="Y303" s="688" t="n">
        <f aca="true">Y$32*OFFSET('(Energiepreise)'!$I$25,0,$C302+'1. Anleitung'!$B$5-'(Energiepreise)'!$I$9)/100</f>
        <v>0</v>
      </c>
      <c r="Z303" s="688" t="n">
        <f aca="true">Z$32*OFFSET('(Energiepreise)'!$I$25,0,$C302+'1. Anleitung'!$B$5-'(Energiepreise)'!$I$9)/100</f>
        <v>0</v>
      </c>
      <c r="AA303" s="688" t="n">
        <f aca="true">AA$32*OFFSET('(Energiepreise)'!$I$25,0,$C302+'1. Anleitung'!$B$5-'(Energiepreise)'!$I$9)/100</f>
        <v>0</v>
      </c>
      <c r="AB303" s="688" t="n">
        <f aca="true">AB$32*OFFSET('(Energiepreise)'!$I$25,0,$C302+'1. Anleitung'!$B$5-'(Energiepreise)'!$I$9)/100</f>
        <v>0</v>
      </c>
      <c r="AC303" s="688" t="n">
        <f aca="true">AC$32*OFFSET('(Energiepreise)'!$I$25,0,$C302+'1. Anleitung'!$B$5-'(Energiepreise)'!$I$9)/100</f>
        <v>0</v>
      </c>
      <c r="AD303" s="689" t="n">
        <f aca="true">AD$32*OFFSET('(Energiepreise)'!$I$25,0,$C302+'1. Anleitung'!$B$5-'(Energiepreise)'!$I$9)/100*(1-AD$26/100)</f>
        <v>0</v>
      </c>
      <c r="AE303" s="689" t="n">
        <f aca="true">AE$32*OFFSET('(Energiepreise)'!$I$25,0,$C302+'1. Anleitung'!$B$5-'(Energiepreise)'!$I$9)/100*(1-AE$26/100)</f>
        <v>0</v>
      </c>
      <c r="AF303" s="689" t="n">
        <f aca="true">AF$32*OFFSET('(Energiepreise)'!$I$25,0,$C302+'1. Anleitung'!$B$5-'(Energiepreise)'!$I$9)/100*(1-AF$26/100)</f>
        <v>0</v>
      </c>
      <c r="AG303" s="689" t="n">
        <f aca="true">AG$32*OFFSET('(Energiepreise)'!$I$25,0,$C302+'1. Anleitung'!$B$5-'(Energiepreise)'!$I$9)/100*(1-AG$26/100)</f>
        <v>0</v>
      </c>
      <c r="AH303" s="689" t="n">
        <f aca="true">AH$32*OFFSET('(Energiepreise)'!$I$25,0,$C302+'1. Anleitung'!$B$5-'(Energiepreise)'!$I$9)/100*(1-AH$26/100)</f>
        <v>0</v>
      </c>
      <c r="AI303" s="688" t="n">
        <f aca="true">AI$32*OFFSET('(Energiepreise)'!$I$25,0,$C302+'1. Anleitung'!$B$5-'(Energiepreise)'!$I$9)/100</f>
        <v>0</v>
      </c>
      <c r="AJ303" s="688" t="n">
        <f aca="true">AJ$32*OFFSET('(Energiepreise)'!$I$25,0,$C302+'1. Anleitung'!$B$5-'(Energiepreise)'!$I$9)/100</f>
        <v>0</v>
      </c>
      <c r="AK303" s="689" t="n">
        <f aca="true">AK$32*OFFSET('(Energiepreise)'!$I$25,0,$C302+'1. Anleitung'!$B$5-'(Energiepreise)'!$I$9)/100*(1-AK$26/100)</f>
        <v>0</v>
      </c>
      <c r="AL303" s="689" t="e">
        <f aca="true">AL$32*OFFSET('(Energiepreise)'!$I$25,0,$C302+'1. Anleitung'!$B$5-'(Energiepreise)'!$I$9)/100*(1-AL$26/100)</f>
        <v>#N/A</v>
      </c>
      <c r="AM303" s="689" t="e">
        <f aca="true">AM$32*OFFSET('(Energiepreise)'!$I$25,0,$C302+'1. Anleitung'!$B$5-'(Energiepreise)'!$I$9)/100*(1-AM$26/100)</f>
        <v>#N/A</v>
      </c>
      <c r="AN303" s="689" t="e">
        <f aca="true">AN$32*OFFSET('(Energiepreise)'!$I$25,0,$C302+'1. Anleitung'!$B$5-'(Energiepreise)'!$I$9)/100*(1-AN$26/100)</f>
        <v>#N/A</v>
      </c>
    </row>
    <row r="304" customFormat="false" ht="17.25" hidden="false" customHeight="false" outlineLevel="0" collapsed="false">
      <c r="A304" s="2"/>
      <c r="B304" s="4"/>
      <c r="C304" s="657" t="s">
        <v>235</v>
      </c>
      <c r="D304" s="637"/>
      <c r="E304" s="658"/>
      <c r="F304" s="657" t="n">
        <f aca="true">SUM(F264:OFFSET(F264,$C$55-1,0))/$C$55</f>
        <v>0</v>
      </c>
      <c r="G304" s="657" t="n">
        <f aca="true">SUM(G264:OFFSET(G264,$C$55-1,0))/$C$55</f>
        <v>0</v>
      </c>
      <c r="H304" s="657" t="n">
        <f aca="true">SUM(H264:OFFSET(H264,$C$55-1,0))/$C$55</f>
        <v>0</v>
      </c>
      <c r="I304" s="657" t="n">
        <f aca="true">SUM(I264:OFFSET(I264,$C$55-1,0))/$C$55</f>
        <v>0</v>
      </c>
      <c r="J304" s="657"/>
      <c r="K304" s="657" t="n">
        <f aca="false">SUM(F304:I304)</f>
        <v>0</v>
      </c>
      <c r="L304" s="658"/>
      <c r="M304" s="658"/>
      <c r="N304" s="657" t="n">
        <f aca="true">SUM(N264:OFFSET(N264,$C$55-1,0))/$C$55</f>
        <v>0</v>
      </c>
      <c r="O304" s="657" t="n">
        <f aca="true">SUM(O264:OFFSET(O264,$C$55-1,0))/$C$55</f>
        <v>0</v>
      </c>
      <c r="P304" s="657" t="n">
        <f aca="true">SUM(P264:OFFSET(P264,$C$55-1,0))/$C$55</f>
        <v>0</v>
      </c>
      <c r="Q304" s="657" t="n">
        <f aca="true">SUM(Q264:OFFSET(Q264,$C$55-1,0))/$C$55</f>
        <v>0</v>
      </c>
      <c r="R304" s="657"/>
      <c r="S304" s="659" t="n">
        <f aca="false">SUM(N304:Q304)</f>
        <v>0</v>
      </c>
      <c r="T304" s="658"/>
      <c r="U304" s="657" t="n">
        <f aca="true">SUM(U264:OFFSET(U264,$C$55-1,0))/$C$55</f>
        <v>0</v>
      </c>
      <c r="V304" s="657" t="n">
        <f aca="true">SUM(V264:OFFSET(V264,$C$55-1,0))/$C$55</f>
        <v>0</v>
      </c>
      <c r="W304" s="657" t="n">
        <f aca="true">SUM(W264:OFFSET(W264,$C$55-1,0))/$C$55</f>
        <v>0</v>
      </c>
      <c r="X304" s="657" t="n">
        <f aca="true">SUM(X264:OFFSET(X264,$C$55-1,0))/$C$55</f>
        <v>0</v>
      </c>
      <c r="Y304" s="657" t="n">
        <f aca="true">SUM(Y264:OFFSET(Y264,$C$55-1,0))/$C$55</f>
        <v>0</v>
      </c>
      <c r="Z304" s="657" t="n">
        <f aca="true">SUM(Z264:OFFSET(Z264,$C$55-1,0))/$C$55</f>
        <v>0</v>
      </c>
      <c r="AA304" s="657" t="n">
        <f aca="true">SUM(AA264:OFFSET(AA264,$C$55-1,0))/$C$55</f>
        <v>0</v>
      </c>
      <c r="AB304" s="657" t="n">
        <f aca="true">SUM(AB264:OFFSET(AB264,$C$55-1,0))/$C$55</f>
        <v>0</v>
      </c>
      <c r="AC304" s="657" t="n">
        <f aca="true">SUM(AC264:OFFSET(AC264,$C$55-1,0))/$C$55</f>
        <v>0</v>
      </c>
      <c r="AD304" s="657" t="n">
        <f aca="true">SUM(AD264:OFFSET(AD264,$C$55-1,0))/$C$55</f>
        <v>0</v>
      </c>
      <c r="AE304" s="657" t="n">
        <f aca="true">SUM(AE264:OFFSET(AE264,$C$55-1,0))/$C$55</f>
        <v>0</v>
      </c>
      <c r="AF304" s="657" t="n">
        <f aca="true">SUM(AF264:OFFSET(AF264,$C$55-1,0))/$C$55</f>
        <v>0</v>
      </c>
      <c r="AG304" s="657" t="n">
        <f aca="true">SUM(AG264:OFFSET(AG264,$C$55-1,0))/$C$55</f>
        <v>0</v>
      </c>
      <c r="AH304" s="657" t="n">
        <f aca="true">SUM(AH264:OFFSET(AH264,$C$55-1,0))/$C$55</f>
        <v>0</v>
      </c>
      <c r="AI304" s="657" t="n">
        <f aca="true">SUM(AI264:OFFSET(AI264,$C$55-1,0))/$C$55</f>
        <v>0</v>
      </c>
      <c r="AJ304" s="657" t="n">
        <f aca="true">SUM(AJ264:OFFSET(AJ264,$C$55-1,0))/$C$55</f>
        <v>0</v>
      </c>
      <c r="AK304" s="657" t="n">
        <f aca="true">SUM(AK264:OFFSET(AK264,$C$55-1,0))/$C$55</f>
        <v>0</v>
      </c>
      <c r="AL304" s="657" t="e">
        <f aca="true">SUM(AL264:OFFSET(AL264,$C$55-1,0))/$C$55</f>
        <v>#N/A</v>
      </c>
      <c r="AM304" s="657" t="e">
        <f aca="true">SUM(AM264:OFFSET(AM264,$C$55-1,0))/$C$55</f>
        <v>#N/A</v>
      </c>
      <c r="AN304" s="657" t="e">
        <f aca="true">SUM(AN264:OFFSET(AN264,$C$55-1,0))/$C$55</f>
        <v>#N/A</v>
      </c>
    </row>
    <row r="305" customFormat="false" ht="17.25" hidden="false" customHeight="false" outlineLevel="0" collapsed="false">
      <c r="A305" s="2"/>
      <c r="B305" s="4"/>
      <c r="C305" s="686" t="s">
        <v>241</v>
      </c>
      <c r="D305" s="620"/>
      <c r="E305" s="620"/>
      <c r="F305" s="680"/>
      <c r="G305" s="681"/>
      <c r="H305" s="681"/>
      <c r="I305" s="681"/>
      <c r="J305" s="620"/>
      <c r="K305" s="681"/>
      <c r="L305" s="620"/>
      <c r="M305" s="620"/>
      <c r="N305" s="681"/>
      <c r="O305" s="681"/>
      <c r="P305" s="681"/>
      <c r="Q305" s="681"/>
      <c r="R305" s="620"/>
      <c r="S305" s="682"/>
      <c r="T305" s="620"/>
      <c r="U305" s="680"/>
      <c r="V305" s="681"/>
      <c r="W305" s="681"/>
      <c r="X305" s="681"/>
      <c r="Y305" s="681"/>
      <c r="Z305" s="681"/>
      <c r="AA305" s="681"/>
      <c r="AB305" s="681"/>
      <c r="AC305" s="681"/>
      <c r="AD305" s="681"/>
      <c r="AE305" s="681"/>
      <c r="AF305" s="681"/>
      <c r="AG305" s="681"/>
      <c r="AH305" s="681"/>
      <c r="AI305" s="681"/>
      <c r="AJ305" s="681"/>
      <c r="AK305" s="681"/>
      <c r="AL305" s="681"/>
      <c r="AM305" s="681"/>
      <c r="AN305" s="681"/>
    </row>
    <row r="306" customFormat="false" ht="17.25" hidden="false" customHeight="false" outlineLevel="0" collapsed="false">
      <c r="A306" s="2"/>
      <c r="B306" s="4"/>
      <c r="C306" s="647"/>
      <c r="D306" s="643"/>
      <c r="E306" s="620"/>
      <c r="F306" s="648" t="n">
        <f aca="false">F$36+F$37+F$38</f>
        <v>0</v>
      </c>
      <c r="G306" s="690" t="n">
        <f aca="false">G$36+G$37+G$38</f>
        <v>0</v>
      </c>
      <c r="H306" s="690" t="n">
        <f aca="false">H$36+H$37+H$38</f>
        <v>0</v>
      </c>
      <c r="I306" s="690" t="n">
        <f aca="false">I$36+I$37+I$38</f>
        <v>0</v>
      </c>
      <c r="J306" s="639"/>
      <c r="K306" s="649" t="n">
        <f aca="false">SUM(F306:I306)</f>
        <v>0</v>
      </c>
      <c r="L306" s="639"/>
      <c r="M306" s="639"/>
      <c r="N306" s="650" t="n">
        <f aca="true">OFFSET($U306,0,N$17-1)</f>
        <v>0</v>
      </c>
      <c r="O306" s="650" t="n">
        <f aca="true">OFFSET($U306,0,O$17-1)</f>
        <v>0</v>
      </c>
      <c r="P306" s="650" t="n">
        <f aca="true">OFFSET($U306,0,P$17-1)</f>
        <v>0</v>
      </c>
      <c r="Q306" s="650" t="n">
        <f aca="true">OFFSET($U306,0,Q$17-1)</f>
        <v>0</v>
      </c>
      <c r="R306" s="643"/>
      <c r="S306" s="651" t="n">
        <f aca="false">SUM(N306:Q306)</f>
        <v>0</v>
      </c>
      <c r="T306" s="643"/>
      <c r="U306" s="691" t="n">
        <f aca="false">U$39</f>
        <v>400</v>
      </c>
      <c r="V306" s="653" t="n">
        <f aca="false">V$36+V$37+V$38</f>
        <v>470</v>
      </c>
      <c r="W306" s="653" t="n">
        <f aca="false">W$36+W$37+W$38</f>
        <v>500</v>
      </c>
      <c r="X306" s="653" t="n">
        <f aca="false">X$36+X$37+X$38</f>
        <v>420</v>
      </c>
      <c r="Y306" s="653" t="n">
        <f aca="false">Y$36+Y$37+Y$38</f>
        <v>430</v>
      </c>
      <c r="Z306" s="653" t="n">
        <f aca="false">Z$36+Z$37+Z$38</f>
        <v>430</v>
      </c>
      <c r="AA306" s="653" t="n">
        <f aca="false">AA$36+AA$37+AA$38</f>
        <v>820</v>
      </c>
      <c r="AB306" s="653" t="n">
        <f aca="false">AB$36+AB$37+AB$38</f>
        <v>880</v>
      </c>
      <c r="AC306" s="653" t="n">
        <f aca="false">AC$36+AC$37+AC$38</f>
        <v>880</v>
      </c>
      <c r="AD306" s="653" t="n">
        <f aca="false">AD$36+AD$37+AD$38</f>
        <v>0</v>
      </c>
      <c r="AE306" s="653" t="n">
        <f aca="false">AE$36+AE$37+AE$38</f>
        <v>350</v>
      </c>
      <c r="AF306" s="653" t="n">
        <f aca="false">AF$36+AF$37+AF$38</f>
        <v>350</v>
      </c>
      <c r="AG306" s="653" t="n">
        <f aca="false">AG$36+AG$37+AG$38</f>
        <v>350</v>
      </c>
      <c r="AH306" s="653" t="n">
        <f aca="false">AH$36+AH$37+AH$38</f>
        <v>350</v>
      </c>
      <c r="AI306" s="653" t="n">
        <f aca="false">AI$36+AI$37+AI$38</f>
        <v>100</v>
      </c>
      <c r="AJ306" s="653" t="n">
        <f aca="false">AJ$36+AJ$37+AJ$38</f>
        <v>520</v>
      </c>
      <c r="AK306" s="653" t="n">
        <f aca="false">AK$36+AK$37+AK$38</f>
        <v>350</v>
      </c>
      <c r="AL306" s="653" t="n">
        <f aca="false">AL$36+AL$37+AL$38</f>
        <v>0</v>
      </c>
      <c r="AM306" s="653" t="n">
        <f aca="false">AM$36+AM$37+AM$38</f>
        <v>0</v>
      </c>
      <c r="AN306" s="653" t="n">
        <f aca="false">AN$36+AN$37+AN$38</f>
        <v>0</v>
      </c>
    </row>
    <row r="307" customFormat="false" ht="17.25" hidden="false" customHeight="false" outlineLevel="0" collapsed="false">
      <c r="A307" s="2"/>
      <c r="B307" s="4"/>
      <c r="C307" s="658"/>
      <c r="D307" s="637"/>
      <c r="E307" s="658"/>
      <c r="F307" s="655"/>
      <c r="G307" s="658"/>
      <c r="H307" s="658"/>
      <c r="I307" s="658"/>
      <c r="J307" s="658"/>
      <c r="K307" s="658"/>
      <c r="L307" s="658"/>
      <c r="M307" s="658"/>
      <c r="N307" s="658"/>
      <c r="O307" s="658"/>
      <c r="P307" s="658"/>
      <c r="Q307" s="658"/>
      <c r="R307" s="658"/>
      <c r="S307" s="692"/>
      <c r="T307" s="658"/>
      <c r="U307" s="655"/>
      <c r="V307" s="658"/>
      <c r="W307" s="658"/>
      <c r="X307" s="658"/>
      <c r="Y307" s="658"/>
      <c r="Z307" s="658"/>
      <c r="AA307" s="658"/>
      <c r="AB307" s="658"/>
      <c r="AC307" s="658"/>
      <c r="AD307" s="658"/>
      <c r="AE307" s="658"/>
      <c r="AF307" s="658"/>
      <c r="AG307" s="658"/>
      <c r="AH307" s="658"/>
      <c r="AI307" s="658"/>
      <c r="AJ307" s="658"/>
      <c r="AK307" s="658"/>
      <c r="AL307" s="658"/>
      <c r="AM307" s="658"/>
      <c r="AN307" s="658"/>
    </row>
    <row r="308" customFormat="false" ht="17.25" hidden="false" customHeight="false" outlineLevel="0" collapsed="false">
      <c r="A308" s="2"/>
      <c r="B308" s="4"/>
      <c r="C308" s="693" t="s">
        <v>242</v>
      </c>
      <c r="D308" s="694"/>
      <c r="E308" s="695"/>
      <c r="F308" s="696"/>
      <c r="G308" s="697"/>
      <c r="H308" s="697"/>
      <c r="I308" s="697"/>
      <c r="J308" s="698"/>
      <c r="K308" s="697"/>
      <c r="L308" s="698"/>
      <c r="M308" s="698"/>
      <c r="N308" s="697"/>
      <c r="O308" s="697"/>
      <c r="P308" s="697"/>
      <c r="Q308" s="697"/>
      <c r="R308" s="698"/>
      <c r="S308" s="699"/>
      <c r="T308" s="698"/>
      <c r="U308" s="696"/>
      <c r="V308" s="697"/>
      <c r="W308" s="697"/>
      <c r="X308" s="697"/>
      <c r="Y308" s="697"/>
      <c r="Z308" s="697"/>
      <c r="AA308" s="697"/>
      <c r="AB308" s="697"/>
      <c r="AC308" s="697"/>
      <c r="AD308" s="697"/>
      <c r="AE308" s="697"/>
      <c r="AF308" s="697"/>
      <c r="AG308" s="697"/>
      <c r="AH308" s="697"/>
      <c r="AI308" s="697"/>
      <c r="AJ308" s="697"/>
      <c r="AK308" s="697"/>
      <c r="AL308" s="697"/>
      <c r="AM308" s="697"/>
      <c r="AN308" s="697"/>
    </row>
    <row r="309" customFormat="false" ht="17.25" hidden="false" customHeight="false" outlineLevel="0" collapsed="false">
      <c r="A309" s="2"/>
      <c r="B309" s="4"/>
      <c r="C309" s="700" t="n">
        <v>0</v>
      </c>
      <c r="D309" s="637"/>
      <c r="E309" s="620"/>
      <c r="F309" s="701"/>
      <c r="G309" s="702"/>
      <c r="H309" s="702"/>
      <c r="I309" s="702"/>
      <c r="J309" s="620"/>
      <c r="K309" s="702"/>
      <c r="L309" s="620"/>
      <c r="M309" s="620"/>
      <c r="N309" s="702"/>
      <c r="O309" s="702"/>
      <c r="P309" s="702"/>
      <c r="Q309" s="702"/>
      <c r="R309" s="620"/>
      <c r="S309" s="703"/>
      <c r="T309" s="620"/>
      <c r="U309" s="701"/>
      <c r="V309" s="702"/>
      <c r="W309" s="702"/>
      <c r="X309" s="702"/>
      <c r="Y309" s="702"/>
      <c r="Z309" s="702"/>
      <c r="AA309" s="702"/>
      <c r="AB309" s="702"/>
      <c r="AC309" s="702"/>
      <c r="AD309" s="702"/>
      <c r="AE309" s="702"/>
      <c r="AF309" s="702"/>
      <c r="AG309" s="702"/>
      <c r="AH309" s="702"/>
      <c r="AI309" s="702"/>
      <c r="AJ309" s="702"/>
      <c r="AK309" s="702"/>
      <c r="AL309" s="702"/>
      <c r="AM309" s="702"/>
      <c r="AN309" s="702"/>
    </row>
    <row r="310" customFormat="false" ht="17.25" hidden="false" customHeight="false" outlineLevel="0" collapsed="false">
      <c r="A310" s="2"/>
      <c r="B310" s="4"/>
      <c r="C310" s="700" t="n">
        <v>1</v>
      </c>
      <c r="D310" s="637"/>
      <c r="E310" s="620"/>
      <c r="F310" s="704" t="n">
        <f aca="false">F$306+F264+F221+F92</f>
        <v>0</v>
      </c>
      <c r="G310" s="704" t="n">
        <f aca="false">G$306+G264+G221+G92</f>
        <v>0</v>
      </c>
      <c r="H310" s="704" t="n">
        <f aca="false">H$306+H264+H221+H92</f>
        <v>0</v>
      </c>
      <c r="I310" s="704" t="n">
        <f aca="false">I$306+I264+I221+I92</f>
        <v>0</v>
      </c>
      <c r="J310" s="639"/>
      <c r="K310" s="705" t="n">
        <f aca="false">SUM(F310:I310)</f>
        <v>0</v>
      </c>
      <c r="L310" s="639"/>
      <c r="M310" s="639"/>
      <c r="N310" s="706" t="n">
        <f aca="false">N$306+N264+N221+N92</f>
        <v>0</v>
      </c>
      <c r="O310" s="706" t="n">
        <f aca="false">O$306+O264+O221+O92</f>
        <v>0</v>
      </c>
      <c r="P310" s="706" t="n">
        <f aca="false">P$306+P264+P221+P92</f>
        <v>0</v>
      </c>
      <c r="Q310" s="706" t="n">
        <f aca="false">Q$306+Q264+Q221+Q92</f>
        <v>0</v>
      </c>
      <c r="R310" s="643"/>
      <c r="S310" s="707" t="n">
        <f aca="false">SUM(N310:Q310)</f>
        <v>0</v>
      </c>
      <c r="T310" s="643"/>
      <c r="U310" s="708" t="n">
        <f aca="false">U$306+U264+U221+U92</f>
        <v>8400</v>
      </c>
      <c r="V310" s="708" t="n">
        <f aca="false">V$306+V264+V221+V92</f>
        <v>10470</v>
      </c>
      <c r="W310" s="708" t="n">
        <f aca="false">W$306+W264+W221+W92</f>
        <v>500500</v>
      </c>
      <c r="X310" s="708" t="n">
        <f aca="false">X$306+X264+X221+X92</f>
        <v>10420</v>
      </c>
      <c r="Y310" s="708" t="n">
        <f aca="false">Y$306+Y264+Y221+Y92</f>
        <v>10430</v>
      </c>
      <c r="Z310" s="708" t="n">
        <f aca="false">Z$306+Z264+Z221+Z92</f>
        <v>9930</v>
      </c>
      <c r="AA310" s="708" t="n">
        <f aca="false">AA$306+AA264+AA221+AA92</f>
        <v>32820</v>
      </c>
      <c r="AB310" s="708" t="n">
        <f aca="false">AB$306+AB264+AB221+AB92</f>
        <v>12880</v>
      </c>
      <c r="AC310" s="708" t="n">
        <f aca="false">AC$306+AC264+AC221+AC92</f>
        <v>24380</v>
      </c>
      <c r="AD310" s="708" t="n">
        <f aca="false">AD$306+AD264+AD221+AD92</f>
        <v>6500</v>
      </c>
      <c r="AE310" s="708" t="n">
        <f aca="false">AE$306+AE264+AE221+AE92</f>
        <v>34350</v>
      </c>
      <c r="AF310" s="708" t="n">
        <f aca="false">AF$306+AF264+AF221+AF92</f>
        <v>50350</v>
      </c>
      <c r="AG310" s="708" t="n">
        <f aca="false">AG$306+AG264+AG221+AG92</f>
        <v>44350</v>
      </c>
      <c r="AH310" s="708" t="n">
        <f aca="false">AH$306+AH264+AH221+AH92</f>
        <v>60350</v>
      </c>
      <c r="AI310" s="708" t="n">
        <f aca="false">AI$306+AI264+AI221+AI92</f>
        <v>7600</v>
      </c>
      <c r="AJ310" s="708" t="n">
        <f aca="false">AJ$306+AJ264+AJ221+AJ92</f>
        <v>36520</v>
      </c>
      <c r="AK310" s="708" t="n">
        <f aca="false">AK$306+AK264+AK221+AK92</f>
        <v>34350</v>
      </c>
      <c r="AL310" s="708" t="e">
        <f aca="false">AL$306+AL264+AL221+AL92</f>
        <v>#N/A</v>
      </c>
      <c r="AM310" s="708" t="e">
        <f aca="false">AM$306+AM264+AM221+AM92</f>
        <v>#N/A</v>
      </c>
      <c r="AN310" s="708" t="e">
        <f aca="false">AN$306+AN264+AN221+AN92</f>
        <v>#N/A</v>
      </c>
    </row>
    <row r="311" customFormat="false" ht="17.25" hidden="false" customHeight="false" outlineLevel="0" collapsed="false">
      <c r="A311" s="2"/>
      <c r="B311" s="4"/>
      <c r="C311" s="700" t="n">
        <v>2</v>
      </c>
      <c r="D311" s="637"/>
      <c r="E311" s="620"/>
      <c r="F311" s="704" t="n">
        <f aca="false">F$306+F265+F222+F93</f>
        <v>0</v>
      </c>
      <c r="G311" s="704" t="n">
        <f aca="false">G$306+G265+G222+G93</f>
        <v>0</v>
      </c>
      <c r="H311" s="704" t="n">
        <f aca="false">H$306+H265+H222+H93</f>
        <v>0</v>
      </c>
      <c r="I311" s="704" t="n">
        <f aca="false">I$306+I265+I222+I93</f>
        <v>0</v>
      </c>
      <c r="J311" s="639"/>
      <c r="K311" s="705" t="n">
        <f aca="false">SUM(F311:I311)</f>
        <v>0</v>
      </c>
      <c r="L311" s="639"/>
      <c r="M311" s="639"/>
      <c r="N311" s="706" t="n">
        <f aca="false">N$306+N265+N222+N93</f>
        <v>0</v>
      </c>
      <c r="O311" s="706" t="n">
        <f aca="false">O$306+O265+O222+O93</f>
        <v>0</v>
      </c>
      <c r="P311" s="706" t="n">
        <f aca="false">P$306+P265+P222+P93</f>
        <v>0</v>
      </c>
      <c r="Q311" s="706" t="n">
        <f aca="false">Q$306+Q265+Q222+Q93</f>
        <v>0</v>
      </c>
      <c r="R311" s="643"/>
      <c r="S311" s="707" t="n">
        <f aca="false">SUM(N311:Q311)</f>
        <v>0</v>
      </c>
      <c r="T311" s="643"/>
      <c r="U311" s="708" t="n">
        <f aca="false">U$306+U265+U222+U93</f>
        <v>400</v>
      </c>
      <c r="V311" s="708" t="n">
        <f aca="false">V$306+V265+V222+V93</f>
        <v>470</v>
      </c>
      <c r="W311" s="708" t="n">
        <f aca="false">W$306+W265+W222+W93</f>
        <v>500</v>
      </c>
      <c r="X311" s="708" t="n">
        <f aca="false">X$306+X265+X222+X93</f>
        <v>420</v>
      </c>
      <c r="Y311" s="708" t="n">
        <f aca="false">Y$306+Y265+Y222+Y93</f>
        <v>430</v>
      </c>
      <c r="Z311" s="708" t="n">
        <f aca="false">Z$306+Z265+Z222+Z93</f>
        <v>430</v>
      </c>
      <c r="AA311" s="708" t="n">
        <f aca="false">AA$306+AA265+AA222+AA93</f>
        <v>820</v>
      </c>
      <c r="AB311" s="708" t="n">
        <f aca="false">AB$306+AB265+AB222+AB93</f>
        <v>880</v>
      </c>
      <c r="AC311" s="708" t="n">
        <f aca="false">AC$306+AC265+AC222+AC93</f>
        <v>880</v>
      </c>
      <c r="AD311" s="708" t="n">
        <f aca="false">AD$306+AD265+AD222+AD93</f>
        <v>0</v>
      </c>
      <c r="AE311" s="708" t="n">
        <f aca="false">AE$306+AE265+AE222+AE93</f>
        <v>350</v>
      </c>
      <c r="AF311" s="708" t="n">
        <f aca="false">AF$306+AF265+AF222+AF93</f>
        <v>350</v>
      </c>
      <c r="AG311" s="708" t="n">
        <f aca="false">AG$306+AG265+AG222+AG93</f>
        <v>350</v>
      </c>
      <c r="AH311" s="708" t="n">
        <f aca="false">AH$306+AH265+AH222+AH93</f>
        <v>350</v>
      </c>
      <c r="AI311" s="708" t="n">
        <f aca="false">AI$306+AI265+AI222+AI93</f>
        <v>100</v>
      </c>
      <c r="AJ311" s="708" t="n">
        <f aca="false">AJ$306+AJ265+AJ222+AJ93</f>
        <v>520</v>
      </c>
      <c r="AK311" s="708" t="n">
        <f aca="false">AK$306+AK265+AK222+AK93</f>
        <v>350</v>
      </c>
      <c r="AL311" s="708" t="e">
        <f aca="false">AL$306+AL265+AL222+AL93</f>
        <v>#N/A</v>
      </c>
      <c r="AM311" s="708" t="e">
        <f aca="false">AM$306+AM265+AM222+AM93</f>
        <v>#N/A</v>
      </c>
      <c r="AN311" s="708" t="e">
        <f aca="false">AN$306+AN265+AN222+AN93</f>
        <v>#N/A</v>
      </c>
    </row>
    <row r="312" customFormat="false" ht="17.25" hidden="false" customHeight="false" outlineLevel="0" collapsed="false">
      <c r="A312" s="2"/>
      <c r="B312" s="4"/>
      <c r="C312" s="700" t="n">
        <v>3</v>
      </c>
      <c r="D312" s="637"/>
      <c r="E312" s="620"/>
      <c r="F312" s="704" t="n">
        <f aca="false">F$306+F266+F223+F94</f>
        <v>0</v>
      </c>
      <c r="G312" s="704" t="n">
        <f aca="false">G$306+G266+G223+G94</f>
        <v>0</v>
      </c>
      <c r="H312" s="704" t="n">
        <f aca="false">H$306+H266+H223+H94</f>
        <v>0</v>
      </c>
      <c r="I312" s="704" t="n">
        <f aca="false">I$306+I266+I223+I94</f>
        <v>0</v>
      </c>
      <c r="J312" s="639"/>
      <c r="K312" s="705" t="n">
        <f aca="false">SUM(F312:I312)</f>
        <v>0</v>
      </c>
      <c r="L312" s="639"/>
      <c r="M312" s="639"/>
      <c r="N312" s="706" t="n">
        <f aca="false">N$306+N266+N223+N94</f>
        <v>0</v>
      </c>
      <c r="O312" s="706" t="n">
        <f aca="false">O$306+O266+O223+O94</f>
        <v>0</v>
      </c>
      <c r="P312" s="706" t="n">
        <f aca="false">P$306+P266+P223+P94</f>
        <v>0</v>
      </c>
      <c r="Q312" s="706" t="n">
        <f aca="false">Q$306+Q266+Q223+Q94</f>
        <v>0</v>
      </c>
      <c r="R312" s="643"/>
      <c r="S312" s="707" t="n">
        <f aca="false">SUM(N312:Q312)</f>
        <v>0</v>
      </c>
      <c r="T312" s="643"/>
      <c r="U312" s="708" t="n">
        <f aca="false">U$306+U266+U223+U94</f>
        <v>400</v>
      </c>
      <c r="V312" s="708" t="n">
        <f aca="false">V$306+V266+V223+V94</f>
        <v>470</v>
      </c>
      <c r="W312" s="708" t="n">
        <f aca="false">W$306+W266+W223+W94</f>
        <v>500</v>
      </c>
      <c r="X312" s="708" t="n">
        <f aca="false">X$306+X266+X223+X94</f>
        <v>420</v>
      </c>
      <c r="Y312" s="708" t="n">
        <f aca="false">Y$306+Y266+Y223+Y94</f>
        <v>430</v>
      </c>
      <c r="Z312" s="708" t="n">
        <f aca="false">Z$306+Z266+Z223+Z94</f>
        <v>430</v>
      </c>
      <c r="AA312" s="708" t="n">
        <f aca="false">AA$306+AA266+AA223+AA94</f>
        <v>820</v>
      </c>
      <c r="AB312" s="708" t="n">
        <f aca="false">AB$306+AB266+AB223+AB94</f>
        <v>880</v>
      </c>
      <c r="AC312" s="708" t="n">
        <f aca="false">AC$306+AC266+AC223+AC94</f>
        <v>880</v>
      </c>
      <c r="AD312" s="708" t="n">
        <f aca="false">AD$306+AD266+AD223+AD94</f>
        <v>0</v>
      </c>
      <c r="AE312" s="708" t="n">
        <f aca="false">AE$306+AE266+AE223+AE94</f>
        <v>350</v>
      </c>
      <c r="AF312" s="708" t="n">
        <f aca="false">AF$306+AF266+AF223+AF94</f>
        <v>350</v>
      </c>
      <c r="AG312" s="708" t="n">
        <f aca="false">AG$306+AG266+AG223+AG94</f>
        <v>350</v>
      </c>
      <c r="AH312" s="708" t="n">
        <f aca="false">AH$306+AH266+AH223+AH94</f>
        <v>350</v>
      </c>
      <c r="AI312" s="708" t="n">
        <f aca="false">AI$306+AI266+AI223+AI94</f>
        <v>100</v>
      </c>
      <c r="AJ312" s="708" t="n">
        <f aca="false">AJ$306+AJ266+AJ223+AJ94</f>
        <v>520</v>
      </c>
      <c r="AK312" s="708" t="n">
        <f aca="false">AK$306+AK266+AK223+AK94</f>
        <v>350</v>
      </c>
      <c r="AL312" s="708" t="e">
        <f aca="false">AL$306+AL266+AL223+AL94</f>
        <v>#N/A</v>
      </c>
      <c r="AM312" s="708" t="e">
        <f aca="false">AM$306+AM266+AM223+AM94</f>
        <v>#N/A</v>
      </c>
      <c r="AN312" s="708" t="e">
        <f aca="false">AN$306+AN266+AN223+AN94</f>
        <v>#N/A</v>
      </c>
    </row>
    <row r="313" customFormat="false" ht="17.25" hidden="false" customHeight="false" outlineLevel="0" collapsed="false">
      <c r="A313" s="2"/>
      <c r="B313" s="4"/>
      <c r="C313" s="700" t="n">
        <v>4</v>
      </c>
      <c r="D313" s="637"/>
      <c r="E313" s="620"/>
      <c r="F313" s="704" t="n">
        <f aca="false">F$306+F267+F224+F95</f>
        <v>0</v>
      </c>
      <c r="G313" s="704" t="n">
        <f aca="false">G$306+G267+G224+G95</f>
        <v>0</v>
      </c>
      <c r="H313" s="704" t="n">
        <f aca="false">H$306+H267+H224+H95</f>
        <v>0</v>
      </c>
      <c r="I313" s="704" t="n">
        <f aca="false">I$306+I267+I224+I95</f>
        <v>0</v>
      </c>
      <c r="J313" s="639"/>
      <c r="K313" s="705" t="n">
        <f aca="false">SUM(F313:I313)</f>
        <v>0</v>
      </c>
      <c r="L313" s="639"/>
      <c r="M313" s="639"/>
      <c r="N313" s="706" t="n">
        <f aca="false">N$306+N267+N224+N95</f>
        <v>0</v>
      </c>
      <c r="O313" s="706" t="n">
        <f aca="false">O$306+O267+O224+O95</f>
        <v>0</v>
      </c>
      <c r="P313" s="706" t="n">
        <f aca="false">P$306+P267+P224+P95</f>
        <v>0</v>
      </c>
      <c r="Q313" s="706" t="n">
        <f aca="false">Q$306+Q267+Q224+Q95</f>
        <v>0</v>
      </c>
      <c r="R313" s="643"/>
      <c r="S313" s="707" t="n">
        <f aca="false">SUM(N313:Q313)</f>
        <v>0</v>
      </c>
      <c r="T313" s="643"/>
      <c r="U313" s="708" t="n">
        <f aca="false">U$306+U267+U224+U95</f>
        <v>400</v>
      </c>
      <c r="V313" s="708" t="n">
        <f aca="false">V$306+V267+V224+V95</f>
        <v>470</v>
      </c>
      <c r="W313" s="708" t="n">
        <f aca="false">W$306+W267+W224+W95</f>
        <v>500</v>
      </c>
      <c r="X313" s="708" t="n">
        <f aca="false">X$306+X267+X224+X95</f>
        <v>420</v>
      </c>
      <c r="Y313" s="708" t="n">
        <f aca="false">Y$306+Y267+Y224+Y95</f>
        <v>430</v>
      </c>
      <c r="Z313" s="708" t="n">
        <f aca="false">Z$306+Z267+Z224+Z95</f>
        <v>430</v>
      </c>
      <c r="AA313" s="708" t="n">
        <f aca="false">AA$306+AA267+AA224+AA95</f>
        <v>820</v>
      </c>
      <c r="AB313" s="708" t="n">
        <f aca="false">AB$306+AB267+AB224+AB95</f>
        <v>880</v>
      </c>
      <c r="AC313" s="708" t="n">
        <f aca="false">AC$306+AC267+AC224+AC95</f>
        <v>880</v>
      </c>
      <c r="AD313" s="708" t="n">
        <f aca="false">AD$306+AD267+AD224+AD95</f>
        <v>0</v>
      </c>
      <c r="AE313" s="708" t="n">
        <f aca="false">AE$306+AE267+AE224+AE95</f>
        <v>350</v>
      </c>
      <c r="AF313" s="708" t="n">
        <f aca="false">AF$306+AF267+AF224+AF95</f>
        <v>350</v>
      </c>
      <c r="AG313" s="708" t="n">
        <f aca="false">AG$306+AG267+AG224+AG95</f>
        <v>350</v>
      </c>
      <c r="AH313" s="708" t="n">
        <f aca="false">AH$306+AH267+AH224+AH95</f>
        <v>350</v>
      </c>
      <c r="AI313" s="708" t="n">
        <f aca="false">AI$306+AI267+AI224+AI95</f>
        <v>100</v>
      </c>
      <c r="AJ313" s="708" t="n">
        <f aca="false">AJ$306+AJ267+AJ224+AJ95</f>
        <v>520</v>
      </c>
      <c r="AK313" s="708" t="n">
        <f aca="false">AK$306+AK267+AK224+AK95</f>
        <v>350</v>
      </c>
      <c r="AL313" s="708" t="e">
        <f aca="false">AL$306+AL267+AL224+AL95</f>
        <v>#N/A</v>
      </c>
      <c r="AM313" s="708" t="e">
        <f aca="false">AM$306+AM267+AM224+AM95</f>
        <v>#N/A</v>
      </c>
      <c r="AN313" s="708" t="e">
        <f aca="false">AN$306+AN267+AN224+AN95</f>
        <v>#N/A</v>
      </c>
    </row>
    <row r="314" customFormat="false" ht="17.25" hidden="false" customHeight="false" outlineLevel="0" collapsed="false">
      <c r="A314" s="2"/>
      <c r="B314" s="4"/>
      <c r="C314" s="700" t="n">
        <v>5</v>
      </c>
      <c r="D314" s="637"/>
      <c r="E314" s="620"/>
      <c r="F314" s="704" t="n">
        <f aca="false">F$306+F268+F225+F96</f>
        <v>0</v>
      </c>
      <c r="G314" s="704" t="n">
        <f aca="false">G$306+G268+G225+G96</f>
        <v>0</v>
      </c>
      <c r="H314" s="704" t="n">
        <f aca="false">H$306+H268+H225+H96</f>
        <v>0</v>
      </c>
      <c r="I314" s="704" t="n">
        <f aca="false">I$306+I268+I225+I96</f>
        <v>0</v>
      </c>
      <c r="J314" s="639"/>
      <c r="K314" s="705" t="n">
        <f aca="false">SUM(F314:I314)</f>
        <v>0</v>
      </c>
      <c r="L314" s="639"/>
      <c r="M314" s="639"/>
      <c r="N314" s="706" t="n">
        <f aca="false">N$306+N268+N225+N96</f>
        <v>0</v>
      </c>
      <c r="O314" s="706" t="n">
        <f aca="false">O$306+O268+O225+O96</f>
        <v>0</v>
      </c>
      <c r="P314" s="706" t="n">
        <f aca="false">P$306+P268+P225+P96</f>
        <v>0</v>
      </c>
      <c r="Q314" s="706" t="n">
        <f aca="false">Q$306+Q268+Q225+Q96</f>
        <v>0</v>
      </c>
      <c r="R314" s="643"/>
      <c r="S314" s="707" t="n">
        <f aca="false">SUM(N314:Q314)</f>
        <v>0</v>
      </c>
      <c r="T314" s="643"/>
      <c r="U314" s="708" t="n">
        <f aca="false">U$306+U268+U225+U96</f>
        <v>400</v>
      </c>
      <c r="V314" s="708" t="n">
        <f aca="false">V$306+V268+V225+V96</f>
        <v>470</v>
      </c>
      <c r="W314" s="708" t="n">
        <f aca="false">W$306+W268+W225+W96</f>
        <v>500</v>
      </c>
      <c r="X314" s="708" t="n">
        <f aca="false">X$306+X268+X225+X96</f>
        <v>420</v>
      </c>
      <c r="Y314" s="708" t="n">
        <f aca="false">Y$306+Y268+Y225+Y96</f>
        <v>430</v>
      </c>
      <c r="Z314" s="708" t="n">
        <f aca="false">Z$306+Z268+Z225+Z96</f>
        <v>430</v>
      </c>
      <c r="AA314" s="708" t="n">
        <f aca="false">AA$306+AA268+AA225+AA96</f>
        <v>820</v>
      </c>
      <c r="AB314" s="708" t="n">
        <f aca="false">AB$306+AB268+AB225+AB96</f>
        <v>880</v>
      </c>
      <c r="AC314" s="708" t="n">
        <f aca="false">AC$306+AC268+AC225+AC96</f>
        <v>880</v>
      </c>
      <c r="AD314" s="708" t="n">
        <f aca="false">AD$306+AD268+AD225+AD96</f>
        <v>0</v>
      </c>
      <c r="AE314" s="708" t="n">
        <f aca="false">AE$306+AE268+AE225+AE96</f>
        <v>350</v>
      </c>
      <c r="AF314" s="708" t="n">
        <f aca="false">AF$306+AF268+AF225+AF96</f>
        <v>350</v>
      </c>
      <c r="AG314" s="708" t="n">
        <f aca="false">AG$306+AG268+AG225+AG96</f>
        <v>350</v>
      </c>
      <c r="AH314" s="708" t="n">
        <f aca="false">AH$306+AH268+AH225+AH96</f>
        <v>350</v>
      </c>
      <c r="AI314" s="708" t="n">
        <f aca="false">AI$306+AI268+AI225+AI96</f>
        <v>100</v>
      </c>
      <c r="AJ314" s="708" t="n">
        <f aca="false">AJ$306+AJ268+AJ225+AJ96</f>
        <v>520</v>
      </c>
      <c r="AK314" s="708" t="n">
        <f aca="false">AK$306+AK268+AK225+AK96</f>
        <v>350</v>
      </c>
      <c r="AL314" s="708" t="e">
        <f aca="false">AL$306+AL268+AL225+AL96</f>
        <v>#N/A</v>
      </c>
      <c r="AM314" s="708" t="e">
        <f aca="false">AM$306+AM268+AM225+AM96</f>
        <v>#N/A</v>
      </c>
      <c r="AN314" s="708" t="e">
        <f aca="false">AN$306+AN268+AN225+AN96</f>
        <v>#N/A</v>
      </c>
    </row>
    <row r="315" customFormat="false" ht="17.25" hidden="false" customHeight="false" outlineLevel="0" collapsed="false">
      <c r="A315" s="2"/>
      <c r="B315" s="4"/>
      <c r="C315" s="700" t="n">
        <v>6</v>
      </c>
      <c r="D315" s="637"/>
      <c r="E315" s="620"/>
      <c r="F315" s="704" t="n">
        <f aca="false">F$306+F269+F226+F97</f>
        <v>0</v>
      </c>
      <c r="G315" s="704" t="n">
        <f aca="false">G$306+G269+G226+G97</f>
        <v>0</v>
      </c>
      <c r="H315" s="704" t="n">
        <f aca="false">H$306+H269+H226+H97</f>
        <v>0</v>
      </c>
      <c r="I315" s="704" t="n">
        <f aca="false">I$306+I269+I226+I97</f>
        <v>0</v>
      </c>
      <c r="J315" s="639"/>
      <c r="K315" s="705" t="n">
        <f aca="false">SUM(F315:I315)</f>
        <v>0</v>
      </c>
      <c r="L315" s="639"/>
      <c r="M315" s="639"/>
      <c r="N315" s="706" t="n">
        <f aca="false">N$306+N269+N226+N97</f>
        <v>0</v>
      </c>
      <c r="O315" s="706" t="n">
        <f aca="false">O$306+O269+O226+O97</f>
        <v>0</v>
      </c>
      <c r="P315" s="706" t="n">
        <f aca="false">P$306+P269+P226+P97</f>
        <v>0</v>
      </c>
      <c r="Q315" s="706" t="n">
        <f aca="false">Q$306+Q269+Q226+Q97</f>
        <v>0</v>
      </c>
      <c r="R315" s="643"/>
      <c r="S315" s="707" t="n">
        <f aca="false">SUM(N315:Q315)</f>
        <v>0</v>
      </c>
      <c r="T315" s="643"/>
      <c r="U315" s="708" t="n">
        <f aca="false">U$306+U269+U226+U97</f>
        <v>400</v>
      </c>
      <c r="V315" s="708" t="n">
        <f aca="false">V$306+V269+V226+V97</f>
        <v>470</v>
      </c>
      <c r="W315" s="708" t="n">
        <f aca="false">W$306+W269+W226+W97</f>
        <v>500</v>
      </c>
      <c r="X315" s="708" t="n">
        <f aca="false">X$306+X269+X226+X97</f>
        <v>420</v>
      </c>
      <c r="Y315" s="708" t="n">
        <f aca="false">Y$306+Y269+Y226+Y97</f>
        <v>430</v>
      </c>
      <c r="Z315" s="708" t="n">
        <f aca="false">Z$306+Z269+Z226+Z97</f>
        <v>430</v>
      </c>
      <c r="AA315" s="708" t="n">
        <f aca="false">AA$306+AA269+AA226+AA97</f>
        <v>820</v>
      </c>
      <c r="AB315" s="708" t="n">
        <f aca="false">AB$306+AB269+AB226+AB97</f>
        <v>880</v>
      </c>
      <c r="AC315" s="708" t="n">
        <f aca="false">AC$306+AC269+AC226+AC97</f>
        <v>880</v>
      </c>
      <c r="AD315" s="708" t="n">
        <f aca="false">AD$306+AD269+AD226+AD97</f>
        <v>0</v>
      </c>
      <c r="AE315" s="708" t="n">
        <f aca="false">AE$306+AE269+AE226+AE97</f>
        <v>350</v>
      </c>
      <c r="AF315" s="708" t="n">
        <f aca="false">AF$306+AF269+AF226+AF97</f>
        <v>350</v>
      </c>
      <c r="AG315" s="708" t="n">
        <f aca="false">AG$306+AG269+AG226+AG97</f>
        <v>350</v>
      </c>
      <c r="AH315" s="708" t="n">
        <f aca="false">AH$306+AH269+AH226+AH97</f>
        <v>350</v>
      </c>
      <c r="AI315" s="708" t="n">
        <f aca="false">AI$306+AI269+AI226+AI97</f>
        <v>100</v>
      </c>
      <c r="AJ315" s="708" t="n">
        <f aca="false">AJ$306+AJ269+AJ226+AJ97</f>
        <v>520</v>
      </c>
      <c r="AK315" s="708" t="n">
        <f aca="false">AK$306+AK269+AK226+AK97</f>
        <v>350</v>
      </c>
      <c r="AL315" s="708" t="e">
        <f aca="false">AL$306+AL269+AL226+AL97</f>
        <v>#N/A</v>
      </c>
      <c r="AM315" s="708" t="e">
        <f aca="false">AM$306+AM269+AM226+AM97</f>
        <v>#N/A</v>
      </c>
      <c r="AN315" s="708" t="e">
        <f aca="false">AN$306+AN269+AN226+AN97</f>
        <v>#N/A</v>
      </c>
    </row>
    <row r="316" customFormat="false" ht="17.25" hidden="false" customHeight="false" outlineLevel="0" collapsed="false">
      <c r="A316" s="2"/>
      <c r="B316" s="4"/>
      <c r="C316" s="700" t="n">
        <v>7</v>
      </c>
      <c r="D316" s="637"/>
      <c r="E316" s="620"/>
      <c r="F316" s="704" t="n">
        <f aca="false">F$306+F270+F227+F98</f>
        <v>0</v>
      </c>
      <c r="G316" s="704" t="n">
        <f aca="false">G$306+G270+G227+G98</f>
        <v>0</v>
      </c>
      <c r="H316" s="704" t="n">
        <f aca="false">H$306+H270+H227+H98</f>
        <v>0</v>
      </c>
      <c r="I316" s="704" t="n">
        <f aca="false">I$306+I270+I227+I98</f>
        <v>0</v>
      </c>
      <c r="J316" s="639"/>
      <c r="K316" s="705" t="n">
        <f aca="false">SUM(F316:I316)</f>
        <v>0</v>
      </c>
      <c r="L316" s="639"/>
      <c r="M316" s="639"/>
      <c r="N316" s="706" t="n">
        <f aca="false">N$306+N270+N227+N98</f>
        <v>0</v>
      </c>
      <c r="O316" s="706" t="n">
        <f aca="false">O$306+O270+O227+O98</f>
        <v>0</v>
      </c>
      <c r="P316" s="706" t="n">
        <f aca="false">P$306+P270+P227+P98</f>
        <v>0</v>
      </c>
      <c r="Q316" s="706" t="n">
        <f aca="false">Q$306+Q270+Q227+Q98</f>
        <v>0</v>
      </c>
      <c r="R316" s="643"/>
      <c r="S316" s="707" t="n">
        <f aca="false">SUM(N316:Q316)</f>
        <v>0</v>
      </c>
      <c r="T316" s="643"/>
      <c r="U316" s="708" t="n">
        <f aca="false">U$306+U270+U227+U98</f>
        <v>400</v>
      </c>
      <c r="V316" s="708" t="n">
        <f aca="false">V$306+V270+V227+V98</f>
        <v>470</v>
      </c>
      <c r="W316" s="708" t="n">
        <f aca="false">W$306+W270+W227+W98</f>
        <v>500</v>
      </c>
      <c r="X316" s="708" t="n">
        <f aca="false">X$306+X270+X227+X98</f>
        <v>420</v>
      </c>
      <c r="Y316" s="708" t="n">
        <f aca="false">Y$306+Y270+Y227+Y98</f>
        <v>430</v>
      </c>
      <c r="Z316" s="708" t="n">
        <f aca="false">Z$306+Z270+Z227+Z98</f>
        <v>430</v>
      </c>
      <c r="AA316" s="708" t="n">
        <f aca="false">AA$306+AA270+AA227+AA98</f>
        <v>820</v>
      </c>
      <c r="AB316" s="708" t="n">
        <f aca="false">AB$306+AB270+AB227+AB98</f>
        <v>880</v>
      </c>
      <c r="AC316" s="708" t="n">
        <f aca="false">AC$306+AC270+AC227+AC98</f>
        <v>880</v>
      </c>
      <c r="AD316" s="708" t="n">
        <f aca="false">AD$306+AD270+AD227+AD98</f>
        <v>0</v>
      </c>
      <c r="AE316" s="708" t="n">
        <f aca="false">AE$306+AE270+AE227+AE98</f>
        <v>350</v>
      </c>
      <c r="AF316" s="708" t="n">
        <f aca="false">AF$306+AF270+AF227+AF98</f>
        <v>350</v>
      </c>
      <c r="AG316" s="708" t="n">
        <f aca="false">AG$306+AG270+AG227+AG98</f>
        <v>350</v>
      </c>
      <c r="AH316" s="708" t="n">
        <f aca="false">AH$306+AH270+AH227+AH98</f>
        <v>350</v>
      </c>
      <c r="AI316" s="708" t="n">
        <f aca="false">AI$306+AI270+AI227+AI98</f>
        <v>100</v>
      </c>
      <c r="AJ316" s="708" t="n">
        <f aca="false">AJ$306+AJ270+AJ227+AJ98</f>
        <v>520</v>
      </c>
      <c r="AK316" s="708" t="n">
        <f aca="false">AK$306+AK270+AK227+AK98</f>
        <v>350</v>
      </c>
      <c r="AL316" s="708" t="e">
        <f aca="false">AL$306+AL270+AL227+AL98</f>
        <v>#N/A</v>
      </c>
      <c r="AM316" s="708" t="e">
        <f aca="false">AM$306+AM270+AM227+AM98</f>
        <v>#N/A</v>
      </c>
      <c r="AN316" s="708" t="e">
        <f aca="false">AN$306+AN270+AN227+AN98</f>
        <v>#N/A</v>
      </c>
    </row>
    <row r="317" customFormat="false" ht="17.25" hidden="false" customHeight="false" outlineLevel="0" collapsed="false">
      <c r="A317" s="2"/>
      <c r="B317" s="4"/>
      <c r="C317" s="700" t="n">
        <v>8</v>
      </c>
      <c r="D317" s="637"/>
      <c r="E317" s="620"/>
      <c r="F317" s="704" t="n">
        <f aca="false">F$306+F271+F228+F99</f>
        <v>0</v>
      </c>
      <c r="G317" s="704" t="n">
        <f aca="false">G$306+G271+G228+G99</f>
        <v>0</v>
      </c>
      <c r="H317" s="704" t="n">
        <f aca="false">H$306+H271+H228+H99</f>
        <v>0</v>
      </c>
      <c r="I317" s="704" t="n">
        <f aca="false">I$306+I271+I228+I99</f>
        <v>0</v>
      </c>
      <c r="J317" s="639"/>
      <c r="K317" s="705" t="n">
        <f aca="false">SUM(F317:I317)</f>
        <v>0</v>
      </c>
      <c r="L317" s="639"/>
      <c r="M317" s="639"/>
      <c r="N317" s="706" t="n">
        <f aca="false">N$306+N271+N228+N99</f>
        <v>0</v>
      </c>
      <c r="O317" s="706" t="n">
        <f aca="false">O$306+O271+O228+O99</f>
        <v>0</v>
      </c>
      <c r="P317" s="706" t="n">
        <f aca="false">P$306+P271+P228+P99</f>
        <v>0</v>
      </c>
      <c r="Q317" s="706" t="n">
        <f aca="false">Q$306+Q271+Q228+Q99</f>
        <v>0</v>
      </c>
      <c r="R317" s="643"/>
      <c r="S317" s="707" t="n">
        <f aca="false">SUM(N317:Q317)</f>
        <v>0</v>
      </c>
      <c r="T317" s="643"/>
      <c r="U317" s="708" t="n">
        <f aca="false">U$306+U271+U228+U99</f>
        <v>400</v>
      </c>
      <c r="V317" s="708" t="n">
        <f aca="false">V$306+V271+V228+V99</f>
        <v>470</v>
      </c>
      <c r="W317" s="708" t="n">
        <f aca="false">W$306+W271+W228+W99</f>
        <v>500</v>
      </c>
      <c r="X317" s="708" t="n">
        <f aca="false">X$306+X271+X228+X99</f>
        <v>420</v>
      </c>
      <c r="Y317" s="708" t="n">
        <f aca="false">Y$306+Y271+Y228+Y99</f>
        <v>430</v>
      </c>
      <c r="Z317" s="708" t="n">
        <f aca="false">Z$306+Z271+Z228+Z99</f>
        <v>430</v>
      </c>
      <c r="AA317" s="708" t="n">
        <f aca="false">AA$306+AA271+AA228+AA99</f>
        <v>820</v>
      </c>
      <c r="AB317" s="708" t="n">
        <f aca="false">AB$306+AB271+AB228+AB99</f>
        <v>880</v>
      </c>
      <c r="AC317" s="708" t="n">
        <f aca="false">AC$306+AC271+AC228+AC99</f>
        <v>880</v>
      </c>
      <c r="AD317" s="708" t="n">
        <f aca="false">AD$306+AD271+AD228+AD99</f>
        <v>0</v>
      </c>
      <c r="AE317" s="708" t="n">
        <f aca="false">AE$306+AE271+AE228+AE99</f>
        <v>350</v>
      </c>
      <c r="AF317" s="708" t="n">
        <f aca="false">AF$306+AF271+AF228+AF99</f>
        <v>350</v>
      </c>
      <c r="AG317" s="708" t="n">
        <f aca="false">AG$306+AG271+AG228+AG99</f>
        <v>350</v>
      </c>
      <c r="AH317" s="708" t="n">
        <f aca="false">AH$306+AH271+AH228+AH99</f>
        <v>350</v>
      </c>
      <c r="AI317" s="708" t="n">
        <f aca="false">AI$306+AI271+AI228+AI99</f>
        <v>100</v>
      </c>
      <c r="AJ317" s="708" t="n">
        <f aca="false">AJ$306+AJ271+AJ228+AJ99</f>
        <v>520</v>
      </c>
      <c r="AK317" s="708" t="n">
        <f aca="false">AK$306+AK271+AK228+AK99</f>
        <v>350</v>
      </c>
      <c r="AL317" s="708" t="e">
        <f aca="false">AL$306+AL271+AL228+AL99</f>
        <v>#N/A</v>
      </c>
      <c r="AM317" s="708" t="e">
        <f aca="false">AM$306+AM271+AM228+AM99</f>
        <v>#N/A</v>
      </c>
      <c r="AN317" s="708" t="e">
        <f aca="false">AN$306+AN271+AN228+AN99</f>
        <v>#N/A</v>
      </c>
    </row>
    <row r="318" customFormat="false" ht="17.25" hidden="false" customHeight="false" outlineLevel="0" collapsed="false">
      <c r="A318" s="2"/>
      <c r="B318" s="4"/>
      <c r="C318" s="700" t="n">
        <v>9</v>
      </c>
      <c r="D318" s="637"/>
      <c r="E318" s="620"/>
      <c r="F318" s="704" t="n">
        <f aca="false">F$306+F272+F229+F100</f>
        <v>0</v>
      </c>
      <c r="G318" s="704" t="n">
        <f aca="false">G$306+G272+G229+G100</f>
        <v>0</v>
      </c>
      <c r="H318" s="704" t="n">
        <f aca="false">H$306+H272+H229+H100</f>
        <v>0</v>
      </c>
      <c r="I318" s="704" t="n">
        <f aca="false">I$306+I272+I229+I100</f>
        <v>0</v>
      </c>
      <c r="J318" s="639"/>
      <c r="K318" s="705" t="n">
        <f aca="false">SUM(F318:I318)</f>
        <v>0</v>
      </c>
      <c r="L318" s="639"/>
      <c r="M318" s="639"/>
      <c r="N318" s="706" t="n">
        <f aca="false">N$306+N272+N229+N100</f>
        <v>0</v>
      </c>
      <c r="O318" s="706" t="n">
        <f aca="false">O$306+O272+O229+O100</f>
        <v>0</v>
      </c>
      <c r="P318" s="706" t="n">
        <f aca="false">P$306+P272+P229+P100</f>
        <v>0</v>
      </c>
      <c r="Q318" s="706" t="n">
        <f aca="false">Q$306+Q272+Q229+Q100</f>
        <v>0</v>
      </c>
      <c r="R318" s="643"/>
      <c r="S318" s="707" t="n">
        <f aca="false">SUM(N318:Q318)</f>
        <v>0</v>
      </c>
      <c r="T318" s="643"/>
      <c r="U318" s="708" t="n">
        <f aca="false">U$306+U272+U229+U100</f>
        <v>400</v>
      </c>
      <c r="V318" s="708" t="n">
        <f aca="false">V$306+V272+V229+V100</f>
        <v>470</v>
      </c>
      <c r="W318" s="708" t="n">
        <f aca="false">W$306+W272+W229+W100</f>
        <v>500</v>
      </c>
      <c r="X318" s="708" t="n">
        <f aca="false">X$306+X272+X229+X100</f>
        <v>420</v>
      </c>
      <c r="Y318" s="708" t="n">
        <f aca="false">Y$306+Y272+Y229+Y100</f>
        <v>430</v>
      </c>
      <c r="Z318" s="708" t="n">
        <f aca="false">Z$306+Z272+Z229+Z100</f>
        <v>430</v>
      </c>
      <c r="AA318" s="708" t="n">
        <f aca="false">AA$306+AA272+AA229+AA100</f>
        <v>820</v>
      </c>
      <c r="AB318" s="708" t="n">
        <f aca="false">AB$306+AB272+AB229+AB100</f>
        <v>880</v>
      </c>
      <c r="AC318" s="708" t="n">
        <f aca="false">AC$306+AC272+AC229+AC100</f>
        <v>880</v>
      </c>
      <c r="AD318" s="708" t="n">
        <f aca="false">AD$306+AD272+AD229+AD100</f>
        <v>0</v>
      </c>
      <c r="AE318" s="708" t="n">
        <f aca="false">AE$306+AE272+AE229+AE100</f>
        <v>350</v>
      </c>
      <c r="AF318" s="708" t="n">
        <f aca="false">AF$306+AF272+AF229+AF100</f>
        <v>350</v>
      </c>
      <c r="AG318" s="708" t="n">
        <f aca="false">AG$306+AG272+AG229+AG100</f>
        <v>350</v>
      </c>
      <c r="AH318" s="708" t="n">
        <f aca="false">AH$306+AH272+AH229+AH100</f>
        <v>350</v>
      </c>
      <c r="AI318" s="708" t="n">
        <f aca="false">AI$306+AI272+AI229+AI100</f>
        <v>100</v>
      </c>
      <c r="AJ318" s="708" t="n">
        <f aca="false">AJ$306+AJ272+AJ229+AJ100</f>
        <v>520</v>
      </c>
      <c r="AK318" s="708" t="n">
        <f aca="false">AK$306+AK272+AK229+AK100</f>
        <v>350</v>
      </c>
      <c r="AL318" s="708" t="e">
        <f aca="false">AL$306+AL272+AL229+AL100</f>
        <v>#N/A</v>
      </c>
      <c r="AM318" s="708" t="e">
        <f aca="false">AM$306+AM272+AM229+AM100</f>
        <v>#N/A</v>
      </c>
      <c r="AN318" s="708" t="e">
        <f aca="false">AN$306+AN272+AN229+AN100</f>
        <v>#N/A</v>
      </c>
    </row>
    <row r="319" customFormat="false" ht="17.25" hidden="false" customHeight="false" outlineLevel="0" collapsed="false">
      <c r="A319" s="2"/>
      <c r="B319" s="4"/>
      <c r="C319" s="700" t="n">
        <v>10</v>
      </c>
      <c r="D319" s="637"/>
      <c r="E319" s="620"/>
      <c r="F319" s="704" t="n">
        <f aca="false">F$306+F273+F230+F101</f>
        <v>0</v>
      </c>
      <c r="G319" s="704" t="n">
        <f aca="false">G$306+G273+G230+G101</f>
        <v>0</v>
      </c>
      <c r="H319" s="704" t="n">
        <f aca="false">H$306+H273+H230+H101</f>
        <v>0</v>
      </c>
      <c r="I319" s="704" t="n">
        <f aca="false">I$306+I273+I230+I101</f>
        <v>0</v>
      </c>
      <c r="J319" s="639"/>
      <c r="K319" s="705" t="n">
        <f aca="false">SUM(F319:I319)</f>
        <v>0</v>
      </c>
      <c r="L319" s="639"/>
      <c r="M319" s="639"/>
      <c r="N319" s="706" t="n">
        <f aca="false">N$306+N273+N230+N101</f>
        <v>0</v>
      </c>
      <c r="O319" s="706" t="n">
        <f aca="false">O$306+O273+O230+O101</f>
        <v>0</v>
      </c>
      <c r="P319" s="706" t="n">
        <f aca="false">P$306+P273+P230+P101</f>
        <v>0</v>
      </c>
      <c r="Q319" s="706" t="n">
        <f aca="false">Q$306+Q273+Q230+Q101</f>
        <v>0</v>
      </c>
      <c r="R319" s="643"/>
      <c r="S319" s="707" t="n">
        <f aca="false">SUM(N319:Q319)</f>
        <v>0</v>
      </c>
      <c r="T319" s="643"/>
      <c r="U319" s="708" t="n">
        <f aca="false">U$306+U273+U230+U101</f>
        <v>400</v>
      </c>
      <c r="V319" s="708" t="n">
        <f aca="false">V$306+V273+V230+V101</f>
        <v>470</v>
      </c>
      <c r="W319" s="708" t="n">
        <f aca="false">W$306+W273+W230+W101</f>
        <v>500</v>
      </c>
      <c r="X319" s="708" t="n">
        <f aca="false">X$306+X273+X230+X101</f>
        <v>420</v>
      </c>
      <c r="Y319" s="708" t="n">
        <f aca="false">Y$306+Y273+Y230+Y101</f>
        <v>430</v>
      </c>
      <c r="Z319" s="708" t="n">
        <f aca="false">Z$306+Z273+Z230+Z101</f>
        <v>430</v>
      </c>
      <c r="AA319" s="708" t="n">
        <f aca="false">AA$306+AA273+AA230+AA101</f>
        <v>820</v>
      </c>
      <c r="AB319" s="708" t="n">
        <f aca="false">AB$306+AB273+AB230+AB101</f>
        <v>880</v>
      </c>
      <c r="AC319" s="708" t="n">
        <f aca="false">AC$306+AC273+AC230+AC101</f>
        <v>880</v>
      </c>
      <c r="AD319" s="708" t="n">
        <f aca="false">AD$306+AD273+AD230+AD101</f>
        <v>0</v>
      </c>
      <c r="AE319" s="708" t="n">
        <f aca="false">AE$306+AE273+AE230+AE101</f>
        <v>350</v>
      </c>
      <c r="AF319" s="708" t="n">
        <f aca="false">AF$306+AF273+AF230+AF101</f>
        <v>350</v>
      </c>
      <c r="AG319" s="708" t="n">
        <f aca="false">AG$306+AG273+AG230+AG101</f>
        <v>350</v>
      </c>
      <c r="AH319" s="708" t="n">
        <f aca="false">AH$306+AH273+AH230+AH101</f>
        <v>350</v>
      </c>
      <c r="AI319" s="708" t="n">
        <f aca="false">AI$306+AI273+AI230+AI101</f>
        <v>100</v>
      </c>
      <c r="AJ319" s="708" t="n">
        <f aca="false">AJ$306+AJ273+AJ230+AJ101</f>
        <v>520</v>
      </c>
      <c r="AK319" s="708" t="n">
        <f aca="false">AK$306+AK273+AK230+AK101</f>
        <v>350</v>
      </c>
      <c r="AL319" s="708" t="e">
        <f aca="false">AL$306+AL273+AL230+AL101</f>
        <v>#N/A</v>
      </c>
      <c r="AM319" s="708" t="e">
        <f aca="false">AM$306+AM273+AM230+AM101</f>
        <v>#N/A</v>
      </c>
      <c r="AN319" s="708" t="e">
        <f aca="false">AN$306+AN273+AN230+AN101</f>
        <v>#N/A</v>
      </c>
    </row>
    <row r="320" customFormat="false" ht="17.25" hidden="false" customHeight="false" outlineLevel="0" collapsed="false">
      <c r="A320" s="2"/>
      <c r="B320" s="4"/>
      <c r="C320" s="700" t="n">
        <v>11</v>
      </c>
      <c r="D320" s="637"/>
      <c r="E320" s="620"/>
      <c r="F320" s="704" t="n">
        <f aca="false">F$306+F274+F231+F102</f>
        <v>0</v>
      </c>
      <c r="G320" s="704" t="n">
        <f aca="false">G$306+G274+G231+G102</f>
        <v>0</v>
      </c>
      <c r="H320" s="704" t="n">
        <f aca="false">H$306+H274+H231+H102</f>
        <v>0</v>
      </c>
      <c r="I320" s="704" t="n">
        <f aca="false">I$306+I274+I231+I102</f>
        <v>0</v>
      </c>
      <c r="J320" s="639"/>
      <c r="K320" s="705" t="n">
        <f aca="false">SUM(F320:I320)</f>
        <v>0</v>
      </c>
      <c r="L320" s="639"/>
      <c r="M320" s="639"/>
      <c r="N320" s="706" t="n">
        <f aca="false">N$306+N274+N231+N102</f>
        <v>0</v>
      </c>
      <c r="O320" s="706" t="n">
        <f aca="false">O$306+O274+O231+O102</f>
        <v>0</v>
      </c>
      <c r="P320" s="706" t="n">
        <f aca="false">P$306+P274+P231+P102</f>
        <v>0</v>
      </c>
      <c r="Q320" s="706" t="n">
        <f aca="false">Q$306+Q274+Q231+Q102</f>
        <v>0</v>
      </c>
      <c r="R320" s="643"/>
      <c r="S320" s="707" t="n">
        <f aca="false">SUM(N320:Q320)</f>
        <v>0</v>
      </c>
      <c r="T320" s="643"/>
      <c r="U320" s="708" t="n">
        <f aca="false">U$306+U274+U231+U102</f>
        <v>400</v>
      </c>
      <c r="V320" s="708" t="n">
        <f aca="false">V$306+V274+V231+V102</f>
        <v>470</v>
      </c>
      <c r="W320" s="708" t="n">
        <f aca="false">W$306+W274+W231+W102</f>
        <v>500</v>
      </c>
      <c r="X320" s="708" t="n">
        <f aca="false">X$306+X274+X231+X102</f>
        <v>420</v>
      </c>
      <c r="Y320" s="708" t="n">
        <f aca="false">Y$306+Y274+Y231+Y102</f>
        <v>430</v>
      </c>
      <c r="Z320" s="708" t="n">
        <f aca="false">Z$306+Z274+Z231+Z102</f>
        <v>430</v>
      </c>
      <c r="AA320" s="708" t="n">
        <f aca="false">AA$306+AA274+AA231+AA102</f>
        <v>820</v>
      </c>
      <c r="AB320" s="708" t="n">
        <f aca="false">AB$306+AB274+AB231+AB102</f>
        <v>880</v>
      </c>
      <c r="AC320" s="708" t="n">
        <f aca="false">AC$306+AC274+AC231+AC102</f>
        <v>880</v>
      </c>
      <c r="AD320" s="708" t="n">
        <f aca="false">AD$306+AD274+AD231+AD102</f>
        <v>0</v>
      </c>
      <c r="AE320" s="708" t="n">
        <f aca="false">AE$306+AE274+AE231+AE102</f>
        <v>350</v>
      </c>
      <c r="AF320" s="708" t="n">
        <f aca="false">AF$306+AF274+AF231+AF102</f>
        <v>350</v>
      </c>
      <c r="AG320" s="708" t="n">
        <f aca="false">AG$306+AG274+AG231+AG102</f>
        <v>350</v>
      </c>
      <c r="AH320" s="708" t="n">
        <f aca="false">AH$306+AH274+AH231+AH102</f>
        <v>350</v>
      </c>
      <c r="AI320" s="708" t="n">
        <f aca="false">AI$306+AI274+AI231+AI102</f>
        <v>100</v>
      </c>
      <c r="AJ320" s="708" t="n">
        <f aca="false">AJ$306+AJ274+AJ231+AJ102</f>
        <v>520</v>
      </c>
      <c r="AK320" s="708" t="n">
        <f aca="false">AK$306+AK274+AK231+AK102</f>
        <v>350</v>
      </c>
      <c r="AL320" s="708" t="e">
        <f aca="false">AL$306+AL274+AL231+AL102</f>
        <v>#N/A</v>
      </c>
      <c r="AM320" s="708" t="e">
        <f aca="false">AM$306+AM274+AM231+AM102</f>
        <v>#N/A</v>
      </c>
      <c r="AN320" s="708" t="e">
        <f aca="false">AN$306+AN274+AN231+AN102</f>
        <v>#N/A</v>
      </c>
    </row>
    <row r="321" customFormat="false" ht="17.25" hidden="false" customHeight="false" outlineLevel="0" collapsed="false">
      <c r="A321" s="2"/>
      <c r="B321" s="4"/>
      <c r="C321" s="700" t="n">
        <v>12</v>
      </c>
      <c r="D321" s="637"/>
      <c r="E321" s="620"/>
      <c r="F321" s="704" t="n">
        <f aca="false">F$306+F275+F232+F103</f>
        <v>0</v>
      </c>
      <c r="G321" s="704" t="n">
        <f aca="false">G$306+G275+G232+G103</f>
        <v>0</v>
      </c>
      <c r="H321" s="704" t="n">
        <f aca="false">H$306+H275+H232+H103</f>
        <v>0</v>
      </c>
      <c r="I321" s="704" t="n">
        <f aca="false">I$306+I275+I232+I103</f>
        <v>0</v>
      </c>
      <c r="J321" s="639"/>
      <c r="K321" s="705" t="n">
        <f aca="false">SUM(F321:I321)</f>
        <v>0</v>
      </c>
      <c r="L321" s="639"/>
      <c r="M321" s="639"/>
      <c r="N321" s="706" t="n">
        <f aca="false">N$306+N275+N232+N103</f>
        <v>0</v>
      </c>
      <c r="O321" s="706" t="n">
        <f aca="false">O$306+O275+O232+O103</f>
        <v>0</v>
      </c>
      <c r="P321" s="706" t="n">
        <f aca="false">P$306+P275+P232+P103</f>
        <v>0</v>
      </c>
      <c r="Q321" s="706" t="n">
        <f aca="false">Q$306+Q275+Q232+Q103</f>
        <v>0</v>
      </c>
      <c r="R321" s="643"/>
      <c r="S321" s="707" t="n">
        <f aca="false">SUM(N321:Q321)</f>
        <v>0</v>
      </c>
      <c r="T321" s="643"/>
      <c r="U321" s="708" t="n">
        <f aca="false">U$306+U275+U232+U103</f>
        <v>400</v>
      </c>
      <c r="V321" s="708" t="n">
        <f aca="false">V$306+V275+V232+V103</f>
        <v>470</v>
      </c>
      <c r="W321" s="708" t="n">
        <f aca="false">W$306+W275+W232+W103</f>
        <v>500</v>
      </c>
      <c r="X321" s="708" t="n">
        <f aca="false">X$306+X275+X232+X103</f>
        <v>420</v>
      </c>
      <c r="Y321" s="708" t="n">
        <f aca="false">Y$306+Y275+Y232+Y103</f>
        <v>430</v>
      </c>
      <c r="Z321" s="708" t="n">
        <f aca="false">Z$306+Z275+Z232+Z103</f>
        <v>430</v>
      </c>
      <c r="AA321" s="708" t="n">
        <f aca="false">AA$306+AA275+AA232+AA103</f>
        <v>820</v>
      </c>
      <c r="AB321" s="708" t="n">
        <f aca="false">AB$306+AB275+AB232+AB103</f>
        <v>880</v>
      </c>
      <c r="AC321" s="708" t="n">
        <f aca="false">AC$306+AC275+AC232+AC103</f>
        <v>880</v>
      </c>
      <c r="AD321" s="708" t="n">
        <f aca="false">AD$306+AD275+AD232+AD103</f>
        <v>0</v>
      </c>
      <c r="AE321" s="708" t="n">
        <f aca="false">AE$306+AE275+AE232+AE103</f>
        <v>350</v>
      </c>
      <c r="AF321" s="708" t="n">
        <f aca="false">AF$306+AF275+AF232+AF103</f>
        <v>350</v>
      </c>
      <c r="AG321" s="708" t="n">
        <f aca="false">AG$306+AG275+AG232+AG103</f>
        <v>350</v>
      </c>
      <c r="AH321" s="708" t="n">
        <f aca="false">AH$306+AH275+AH232+AH103</f>
        <v>350</v>
      </c>
      <c r="AI321" s="708" t="n">
        <f aca="false">AI$306+AI275+AI232+AI103</f>
        <v>100</v>
      </c>
      <c r="AJ321" s="708" t="n">
        <f aca="false">AJ$306+AJ275+AJ232+AJ103</f>
        <v>520</v>
      </c>
      <c r="AK321" s="708" t="n">
        <f aca="false">AK$306+AK275+AK232+AK103</f>
        <v>350</v>
      </c>
      <c r="AL321" s="708" t="e">
        <f aca="false">AL$306+AL275+AL232+AL103</f>
        <v>#N/A</v>
      </c>
      <c r="AM321" s="708" t="e">
        <f aca="false">AM$306+AM275+AM232+AM103</f>
        <v>#N/A</v>
      </c>
      <c r="AN321" s="708" t="e">
        <f aca="false">AN$306+AN275+AN232+AN103</f>
        <v>#N/A</v>
      </c>
    </row>
    <row r="322" customFormat="false" ht="17.25" hidden="false" customHeight="false" outlineLevel="0" collapsed="false">
      <c r="A322" s="2"/>
      <c r="B322" s="4"/>
      <c r="C322" s="700" t="n">
        <v>13</v>
      </c>
      <c r="D322" s="637"/>
      <c r="E322" s="620"/>
      <c r="F322" s="704" t="n">
        <f aca="false">F$306+F276+F233+F104</f>
        <v>0</v>
      </c>
      <c r="G322" s="704" t="n">
        <f aca="false">G$306+G276+G233+G104</f>
        <v>0</v>
      </c>
      <c r="H322" s="704" t="n">
        <f aca="false">H$306+H276+H233+H104</f>
        <v>0</v>
      </c>
      <c r="I322" s="704" t="n">
        <f aca="false">I$306+I276+I233+I104</f>
        <v>0</v>
      </c>
      <c r="J322" s="639"/>
      <c r="K322" s="705" t="n">
        <f aca="false">SUM(F322:I322)</f>
        <v>0</v>
      </c>
      <c r="L322" s="639"/>
      <c r="M322" s="639"/>
      <c r="N322" s="706" t="n">
        <f aca="false">N$306+N276+N233+N104</f>
        <v>0</v>
      </c>
      <c r="O322" s="706" t="n">
        <f aca="false">O$306+O276+O233+O104</f>
        <v>0</v>
      </c>
      <c r="P322" s="706" t="n">
        <f aca="false">P$306+P276+P233+P104</f>
        <v>0</v>
      </c>
      <c r="Q322" s="706" t="n">
        <f aca="false">Q$306+Q276+Q233+Q104</f>
        <v>0</v>
      </c>
      <c r="R322" s="643"/>
      <c r="S322" s="707" t="n">
        <f aca="false">SUM(N322:Q322)</f>
        <v>0</v>
      </c>
      <c r="T322" s="643"/>
      <c r="U322" s="708" t="n">
        <f aca="false">U$306+U276+U233+U104</f>
        <v>400</v>
      </c>
      <c r="V322" s="708" t="n">
        <f aca="false">V$306+V276+V233+V104</f>
        <v>470</v>
      </c>
      <c r="W322" s="708" t="n">
        <f aca="false">W$306+W276+W233+W104</f>
        <v>500</v>
      </c>
      <c r="X322" s="708" t="n">
        <f aca="false">X$306+X276+X233+X104</f>
        <v>420</v>
      </c>
      <c r="Y322" s="708" t="n">
        <f aca="false">Y$306+Y276+Y233+Y104</f>
        <v>430</v>
      </c>
      <c r="Z322" s="708" t="n">
        <f aca="false">Z$306+Z276+Z233+Z104</f>
        <v>430</v>
      </c>
      <c r="AA322" s="708" t="n">
        <f aca="false">AA$306+AA276+AA233+AA104</f>
        <v>820</v>
      </c>
      <c r="AB322" s="708" t="n">
        <f aca="false">AB$306+AB276+AB233+AB104</f>
        <v>880</v>
      </c>
      <c r="AC322" s="708" t="n">
        <f aca="false">AC$306+AC276+AC233+AC104</f>
        <v>880</v>
      </c>
      <c r="AD322" s="708" t="n">
        <f aca="false">AD$306+AD276+AD233+AD104</f>
        <v>0</v>
      </c>
      <c r="AE322" s="708" t="n">
        <f aca="false">AE$306+AE276+AE233+AE104</f>
        <v>350</v>
      </c>
      <c r="AF322" s="708" t="n">
        <f aca="false">AF$306+AF276+AF233+AF104</f>
        <v>350</v>
      </c>
      <c r="AG322" s="708" t="n">
        <f aca="false">AG$306+AG276+AG233+AG104</f>
        <v>350</v>
      </c>
      <c r="AH322" s="708" t="n">
        <f aca="false">AH$306+AH276+AH233+AH104</f>
        <v>350</v>
      </c>
      <c r="AI322" s="708" t="n">
        <f aca="false">AI$306+AI276+AI233+AI104</f>
        <v>100</v>
      </c>
      <c r="AJ322" s="708" t="n">
        <f aca="false">AJ$306+AJ276+AJ233+AJ104</f>
        <v>520</v>
      </c>
      <c r="AK322" s="708" t="n">
        <f aca="false">AK$306+AK276+AK233+AK104</f>
        <v>350</v>
      </c>
      <c r="AL322" s="708" t="e">
        <f aca="false">AL$306+AL276+AL233+AL104</f>
        <v>#N/A</v>
      </c>
      <c r="AM322" s="708" t="e">
        <f aca="false">AM$306+AM276+AM233+AM104</f>
        <v>#N/A</v>
      </c>
      <c r="AN322" s="708" t="e">
        <f aca="false">AN$306+AN276+AN233+AN104</f>
        <v>#N/A</v>
      </c>
    </row>
    <row r="323" customFormat="false" ht="17.25" hidden="false" customHeight="false" outlineLevel="0" collapsed="false">
      <c r="A323" s="2"/>
      <c r="B323" s="4"/>
      <c r="C323" s="700" t="n">
        <v>14</v>
      </c>
      <c r="D323" s="637"/>
      <c r="E323" s="620"/>
      <c r="F323" s="704" t="n">
        <f aca="false">F$306+F277+F234+F105</f>
        <v>0</v>
      </c>
      <c r="G323" s="704" t="n">
        <f aca="false">G$306+G277+G234+G105</f>
        <v>0</v>
      </c>
      <c r="H323" s="704" t="n">
        <f aca="false">H$306+H277+H234+H105</f>
        <v>0</v>
      </c>
      <c r="I323" s="704" t="n">
        <f aca="false">I$306+I277+I234+I105</f>
        <v>0</v>
      </c>
      <c r="J323" s="639"/>
      <c r="K323" s="705" t="n">
        <f aca="false">SUM(F323:I323)</f>
        <v>0</v>
      </c>
      <c r="L323" s="639"/>
      <c r="M323" s="639"/>
      <c r="N323" s="706" t="n">
        <f aca="false">N$306+N277+N234+N105</f>
        <v>0</v>
      </c>
      <c r="O323" s="706" t="n">
        <f aca="false">O$306+O277+O234+O105</f>
        <v>0</v>
      </c>
      <c r="P323" s="706" t="n">
        <f aca="false">P$306+P277+P234+P105</f>
        <v>0</v>
      </c>
      <c r="Q323" s="706" t="n">
        <f aca="false">Q$306+Q277+Q234+Q105</f>
        <v>0</v>
      </c>
      <c r="R323" s="643"/>
      <c r="S323" s="707" t="n">
        <f aca="false">SUM(N323:Q323)</f>
        <v>0</v>
      </c>
      <c r="T323" s="643"/>
      <c r="U323" s="708" t="n">
        <f aca="false">U$306+U277+U234+U105</f>
        <v>400</v>
      </c>
      <c r="V323" s="708" t="n">
        <f aca="false">V$306+V277+V234+V105</f>
        <v>470</v>
      </c>
      <c r="W323" s="708" t="n">
        <f aca="false">W$306+W277+W234+W105</f>
        <v>500</v>
      </c>
      <c r="X323" s="708" t="n">
        <f aca="false">X$306+X277+X234+X105</f>
        <v>420</v>
      </c>
      <c r="Y323" s="708" t="n">
        <f aca="false">Y$306+Y277+Y234+Y105</f>
        <v>430</v>
      </c>
      <c r="Z323" s="708" t="n">
        <f aca="false">Z$306+Z277+Z234+Z105</f>
        <v>430</v>
      </c>
      <c r="AA323" s="708" t="n">
        <f aca="false">AA$306+AA277+AA234+AA105</f>
        <v>820</v>
      </c>
      <c r="AB323" s="708" t="n">
        <f aca="false">AB$306+AB277+AB234+AB105</f>
        <v>880</v>
      </c>
      <c r="AC323" s="708" t="n">
        <f aca="false">AC$306+AC277+AC234+AC105</f>
        <v>880</v>
      </c>
      <c r="AD323" s="708" t="n">
        <f aca="false">AD$306+AD277+AD234+AD105</f>
        <v>0</v>
      </c>
      <c r="AE323" s="708" t="n">
        <f aca="false">AE$306+AE277+AE234+AE105</f>
        <v>350</v>
      </c>
      <c r="AF323" s="708" t="n">
        <f aca="false">AF$306+AF277+AF234+AF105</f>
        <v>350</v>
      </c>
      <c r="AG323" s="708" t="n">
        <f aca="false">AG$306+AG277+AG234+AG105</f>
        <v>350</v>
      </c>
      <c r="AH323" s="708" t="n">
        <f aca="false">AH$306+AH277+AH234+AH105</f>
        <v>350</v>
      </c>
      <c r="AI323" s="708" t="n">
        <f aca="false">AI$306+AI277+AI234+AI105</f>
        <v>100</v>
      </c>
      <c r="AJ323" s="708" t="n">
        <f aca="false">AJ$306+AJ277+AJ234+AJ105</f>
        <v>520</v>
      </c>
      <c r="AK323" s="708" t="n">
        <f aca="false">AK$306+AK277+AK234+AK105</f>
        <v>350</v>
      </c>
      <c r="AL323" s="708" t="e">
        <f aca="false">AL$306+AL277+AL234+AL105</f>
        <v>#N/A</v>
      </c>
      <c r="AM323" s="708" t="e">
        <f aca="false">AM$306+AM277+AM234+AM105</f>
        <v>#N/A</v>
      </c>
      <c r="AN323" s="708" t="e">
        <f aca="false">AN$306+AN277+AN234+AN105</f>
        <v>#N/A</v>
      </c>
    </row>
    <row r="324" customFormat="false" ht="17.25" hidden="false" customHeight="false" outlineLevel="0" collapsed="false">
      <c r="A324" s="2"/>
      <c r="B324" s="4"/>
      <c r="C324" s="700" t="n">
        <v>15</v>
      </c>
      <c r="D324" s="637"/>
      <c r="E324" s="620"/>
      <c r="F324" s="704" t="n">
        <f aca="false">F$306+F278+F235+F106</f>
        <v>0</v>
      </c>
      <c r="G324" s="704" t="n">
        <f aca="false">G$306+G278+G235+G106</f>
        <v>0</v>
      </c>
      <c r="H324" s="704" t="n">
        <f aca="false">H$306+H278+H235+H106</f>
        <v>0</v>
      </c>
      <c r="I324" s="704" t="n">
        <f aca="false">I$306+I278+I235+I106</f>
        <v>0</v>
      </c>
      <c r="J324" s="639"/>
      <c r="K324" s="705" t="n">
        <f aca="false">SUM(F324:I324)</f>
        <v>0</v>
      </c>
      <c r="L324" s="639"/>
      <c r="M324" s="639"/>
      <c r="N324" s="706" t="n">
        <f aca="false">N$306+N278+N235+N106</f>
        <v>0</v>
      </c>
      <c r="O324" s="706" t="n">
        <f aca="false">O$306+O278+O235+O106</f>
        <v>0</v>
      </c>
      <c r="P324" s="706" t="n">
        <f aca="false">P$306+P278+P235+P106</f>
        <v>0</v>
      </c>
      <c r="Q324" s="706" t="n">
        <f aca="false">Q$306+Q278+Q235+Q106</f>
        <v>0</v>
      </c>
      <c r="R324" s="643"/>
      <c r="S324" s="707" t="n">
        <f aca="false">SUM(N324:Q324)</f>
        <v>0</v>
      </c>
      <c r="T324" s="643"/>
      <c r="U324" s="708" t="n">
        <f aca="false">U$306+U278+U235+U106</f>
        <v>400</v>
      </c>
      <c r="V324" s="708" t="n">
        <f aca="false">V$306+V278+V235+V106</f>
        <v>470</v>
      </c>
      <c r="W324" s="708" t="n">
        <f aca="false">W$306+W278+W235+W106</f>
        <v>500</v>
      </c>
      <c r="X324" s="708" t="n">
        <f aca="false">X$306+X278+X235+X106</f>
        <v>420</v>
      </c>
      <c r="Y324" s="708" t="n">
        <f aca="false">Y$306+Y278+Y235+Y106</f>
        <v>430</v>
      </c>
      <c r="Z324" s="708" t="n">
        <f aca="false">Z$306+Z278+Z235+Z106</f>
        <v>430</v>
      </c>
      <c r="AA324" s="708" t="n">
        <f aca="false">AA$306+AA278+AA235+AA106</f>
        <v>820</v>
      </c>
      <c r="AB324" s="708" t="n">
        <f aca="false">AB$306+AB278+AB235+AB106</f>
        <v>880</v>
      </c>
      <c r="AC324" s="708" t="n">
        <f aca="false">AC$306+AC278+AC235+AC106</f>
        <v>880</v>
      </c>
      <c r="AD324" s="708" t="n">
        <f aca="false">AD$306+AD278+AD235+AD106</f>
        <v>0</v>
      </c>
      <c r="AE324" s="708" t="n">
        <f aca="false">AE$306+AE278+AE235+AE106</f>
        <v>350</v>
      </c>
      <c r="AF324" s="708" t="n">
        <f aca="false">AF$306+AF278+AF235+AF106</f>
        <v>350</v>
      </c>
      <c r="AG324" s="708" t="n">
        <f aca="false">AG$306+AG278+AG235+AG106</f>
        <v>350</v>
      </c>
      <c r="AH324" s="708" t="n">
        <f aca="false">AH$306+AH278+AH235+AH106</f>
        <v>350</v>
      </c>
      <c r="AI324" s="708" t="n">
        <f aca="false">AI$306+AI278+AI235+AI106</f>
        <v>100</v>
      </c>
      <c r="AJ324" s="708" t="n">
        <f aca="false">AJ$306+AJ278+AJ235+AJ106</f>
        <v>520</v>
      </c>
      <c r="AK324" s="708" t="n">
        <f aca="false">AK$306+AK278+AK235+AK106</f>
        <v>350</v>
      </c>
      <c r="AL324" s="708" t="e">
        <f aca="false">AL$306+AL278+AL235+AL106</f>
        <v>#N/A</v>
      </c>
      <c r="AM324" s="708" t="e">
        <f aca="false">AM$306+AM278+AM235+AM106</f>
        <v>#N/A</v>
      </c>
      <c r="AN324" s="708" t="e">
        <f aca="false">AN$306+AN278+AN235+AN106</f>
        <v>#N/A</v>
      </c>
    </row>
    <row r="325" customFormat="false" ht="17.25" hidden="false" customHeight="false" outlineLevel="0" collapsed="false">
      <c r="A325" s="2"/>
      <c r="B325" s="4"/>
      <c r="C325" s="700" t="n">
        <v>16</v>
      </c>
      <c r="D325" s="637"/>
      <c r="E325" s="620"/>
      <c r="F325" s="704" t="n">
        <f aca="false">F$306+F279+F236+F107</f>
        <v>0</v>
      </c>
      <c r="G325" s="704" t="n">
        <f aca="false">G$306+G279+G236+G107</f>
        <v>0</v>
      </c>
      <c r="H325" s="704" t="n">
        <f aca="false">H$306+H279+H236+H107</f>
        <v>0</v>
      </c>
      <c r="I325" s="704" t="n">
        <f aca="false">I$306+I279+I236+I107</f>
        <v>0</v>
      </c>
      <c r="J325" s="639"/>
      <c r="K325" s="705" t="n">
        <f aca="false">SUM(F325:I325)</f>
        <v>0</v>
      </c>
      <c r="L325" s="639"/>
      <c r="M325" s="639"/>
      <c r="N325" s="706" t="n">
        <f aca="false">N$306+N279+N236+N107</f>
        <v>0</v>
      </c>
      <c r="O325" s="706" t="n">
        <f aca="false">O$306+O279+O236+O107</f>
        <v>0</v>
      </c>
      <c r="P325" s="706" t="n">
        <f aca="false">P$306+P279+P236+P107</f>
        <v>0</v>
      </c>
      <c r="Q325" s="706" t="n">
        <f aca="false">Q$306+Q279+Q236+Q107</f>
        <v>0</v>
      </c>
      <c r="R325" s="643"/>
      <c r="S325" s="707" t="n">
        <f aca="false">SUM(N325:Q325)</f>
        <v>0</v>
      </c>
      <c r="T325" s="643"/>
      <c r="U325" s="708" t="n">
        <f aca="false">U$306+U279+U236+U107</f>
        <v>400</v>
      </c>
      <c r="V325" s="708" t="n">
        <f aca="false">V$306+V279+V236+V107</f>
        <v>470</v>
      </c>
      <c r="W325" s="708" t="n">
        <f aca="false">W$306+W279+W236+W107</f>
        <v>500</v>
      </c>
      <c r="X325" s="708" t="n">
        <f aca="false">X$306+X279+X236+X107</f>
        <v>420</v>
      </c>
      <c r="Y325" s="708" t="n">
        <f aca="false">Y$306+Y279+Y236+Y107</f>
        <v>430</v>
      </c>
      <c r="Z325" s="708" t="n">
        <f aca="false">Z$306+Z279+Z236+Z107</f>
        <v>430</v>
      </c>
      <c r="AA325" s="708" t="n">
        <f aca="false">AA$306+AA279+AA236+AA107</f>
        <v>820</v>
      </c>
      <c r="AB325" s="708" t="n">
        <f aca="false">AB$306+AB279+AB236+AB107</f>
        <v>880</v>
      </c>
      <c r="AC325" s="708" t="n">
        <f aca="false">AC$306+AC279+AC236+AC107</f>
        <v>880</v>
      </c>
      <c r="AD325" s="708" t="n">
        <f aca="false">AD$306+AD279+AD236+AD107</f>
        <v>0</v>
      </c>
      <c r="AE325" s="708" t="n">
        <f aca="false">AE$306+AE279+AE236+AE107</f>
        <v>350</v>
      </c>
      <c r="AF325" s="708" t="n">
        <f aca="false">AF$306+AF279+AF236+AF107</f>
        <v>350</v>
      </c>
      <c r="AG325" s="708" t="n">
        <f aca="false">AG$306+AG279+AG236+AG107</f>
        <v>350</v>
      </c>
      <c r="AH325" s="708" t="n">
        <f aca="false">AH$306+AH279+AH236+AH107</f>
        <v>350</v>
      </c>
      <c r="AI325" s="708" t="n">
        <f aca="false">AI$306+AI279+AI236+AI107</f>
        <v>100</v>
      </c>
      <c r="AJ325" s="708" t="n">
        <f aca="false">AJ$306+AJ279+AJ236+AJ107</f>
        <v>520</v>
      </c>
      <c r="AK325" s="708" t="n">
        <f aca="false">AK$306+AK279+AK236+AK107</f>
        <v>350</v>
      </c>
      <c r="AL325" s="708" t="e">
        <f aca="false">AL$306+AL279+AL236+AL107</f>
        <v>#N/A</v>
      </c>
      <c r="AM325" s="708" t="e">
        <f aca="false">AM$306+AM279+AM236+AM107</f>
        <v>#N/A</v>
      </c>
      <c r="AN325" s="708" t="e">
        <f aca="false">AN$306+AN279+AN236+AN107</f>
        <v>#N/A</v>
      </c>
    </row>
    <row r="326" customFormat="false" ht="17.25" hidden="false" customHeight="false" outlineLevel="0" collapsed="false">
      <c r="A326" s="2"/>
      <c r="B326" s="4"/>
      <c r="C326" s="700" t="n">
        <v>17</v>
      </c>
      <c r="D326" s="637"/>
      <c r="E326" s="620"/>
      <c r="F326" s="704" t="n">
        <f aca="false">F$306+F280+F237+F108</f>
        <v>0</v>
      </c>
      <c r="G326" s="704" t="n">
        <f aca="false">G$306+G280+G237+G108</f>
        <v>0</v>
      </c>
      <c r="H326" s="704" t="n">
        <f aca="false">H$306+H280+H237+H108</f>
        <v>0</v>
      </c>
      <c r="I326" s="704" t="n">
        <f aca="false">I$306+I280+I237+I108</f>
        <v>0</v>
      </c>
      <c r="J326" s="639"/>
      <c r="K326" s="705" t="n">
        <f aca="false">SUM(F326:I326)</f>
        <v>0</v>
      </c>
      <c r="L326" s="639"/>
      <c r="M326" s="639"/>
      <c r="N326" s="706" t="n">
        <f aca="false">N$306+N280+N237+N108</f>
        <v>0</v>
      </c>
      <c r="O326" s="706" t="n">
        <f aca="false">O$306+O280+O237+O108</f>
        <v>0</v>
      </c>
      <c r="P326" s="706" t="n">
        <f aca="false">P$306+P280+P237+P108</f>
        <v>0</v>
      </c>
      <c r="Q326" s="706" t="n">
        <f aca="false">Q$306+Q280+Q237+Q108</f>
        <v>0</v>
      </c>
      <c r="R326" s="643"/>
      <c r="S326" s="707" t="n">
        <f aca="false">SUM(N326:Q326)</f>
        <v>0</v>
      </c>
      <c r="T326" s="643"/>
      <c r="U326" s="708" t="n">
        <f aca="false">U$306+U280+U237+U108</f>
        <v>400</v>
      </c>
      <c r="V326" s="708" t="n">
        <f aca="false">V$306+V280+V237+V108</f>
        <v>470</v>
      </c>
      <c r="W326" s="708" t="n">
        <f aca="false">W$306+W280+W237+W108</f>
        <v>500</v>
      </c>
      <c r="X326" s="708" t="n">
        <f aca="false">X$306+X280+X237+X108</f>
        <v>420</v>
      </c>
      <c r="Y326" s="708" t="n">
        <f aca="false">Y$306+Y280+Y237+Y108</f>
        <v>430</v>
      </c>
      <c r="Z326" s="708" t="n">
        <f aca="false">Z$306+Z280+Z237+Z108</f>
        <v>430</v>
      </c>
      <c r="AA326" s="708" t="n">
        <f aca="false">AA$306+AA280+AA237+AA108</f>
        <v>820</v>
      </c>
      <c r="AB326" s="708" t="n">
        <f aca="false">AB$306+AB280+AB237+AB108</f>
        <v>880</v>
      </c>
      <c r="AC326" s="708" t="n">
        <f aca="false">AC$306+AC280+AC237+AC108</f>
        <v>880</v>
      </c>
      <c r="AD326" s="708" t="n">
        <f aca="false">AD$306+AD280+AD237+AD108</f>
        <v>0</v>
      </c>
      <c r="AE326" s="708" t="n">
        <f aca="false">AE$306+AE280+AE237+AE108</f>
        <v>350</v>
      </c>
      <c r="AF326" s="708" t="n">
        <f aca="false">AF$306+AF280+AF237+AF108</f>
        <v>350</v>
      </c>
      <c r="AG326" s="708" t="n">
        <f aca="false">AG$306+AG280+AG237+AG108</f>
        <v>350</v>
      </c>
      <c r="AH326" s="708" t="n">
        <f aca="false">AH$306+AH280+AH237+AH108</f>
        <v>350</v>
      </c>
      <c r="AI326" s="708" t="n">
        <f aca="false">AI$306+AI280+AI237+AI108</f>
        <v>100</v>
      </c>
      <c r="AJ326" s="708" t="n">
        <f aca="false">AJ$306+AJ280+AJ237+AJ108</f>
        <v>520</v>
      </c>
      <c r="AK326" s="708" t="n">
        <f aca="false">AK$306+AK280+AK237+AK108</f>
        <v>350</v>
      </c>
      <c r="AL326" s="708" t="e">
        <f aca="false">AL$306+AL280+AL237+AL108</f>
        <v>#N/A</v>
      </c>
      <c r="AM326" s="708" t="e">
        <f aca="false">AM$306+AM280+AM237+AM108</f>
        <v>#N/A</v>
      </c>
      <c r="AN326" s="708" t="e">
        <f aca="false">AN$306+AN280+AN237+AN108</f>
        <v>#N/A</v>
      </c>
    </row>
    <row r="327" customFormat="false" ht="17.25" hidden="false" customHeight="false" outlineLevel="0" collapsed="false">
      <c r="A327" s="2"/>
      <c r="B327" s="4"/>
      <c r="C327" s="700" t="n">
        <v>18</v>
      </c>
      <c r="D327" s="637"/>
      <c r="E327" s="620"/>
      <c r="F327" s="704" t="n">
        <f aca="false">F$306+F281+F238+F109</f>
        <v>0</v>
      </c>
      <c r="G327" s="704" t="n">
        <f aca="false">G$306+G281+G238+G109</f>
        <v>0</v>
      </c>
      <c r="H327" s="704" t="n">
        <f aca="false">H$306+H281+H238+H109</f>
        <v>0</v>
      </c>
      <c r="I327" s="704" t="n">
        <f aca="false">I$306+I281+I238+I109</f>
        <v>0</v>
      </c>
      <c r="J327" s="639"/>
      <c r="K327" s="705" t="n">
        <f aca="false">SUM(F327:I327)</f>
        <v>0</v>
      </c>
      <c r="L327" s="639"/>
      <c r="M327" s="639"/>
      <c r="N327" s="706" t="n">
        <f aca="false">N$306+N281+N238+N109</f>
        <v>0</v>
      </c>
      <c r="O327" s="706" t="n">
        <f aca="false">O$306+O281+O238+O109</f>
        <v>0</v>
      </c>
      <c r="P327" s="706" t="n">
        <f aca="false">P$306+P281+P238+P109</f>
        <v>0</v>
      </c>
      <c r="Q327" s="706" t="n">
        <f aca="false">Q$306+Q281+Q238+Q109</f>
        <v>0</v>
      </c>
      <c r="R327" s="643"/>
      <c r="S327" s="707" t="n">
        <f aca="false">SUM(N327:Q327)</f>
        <v>0</v>
      </c>
      <c r="T327" s="643"/>
      <c r="U327" s="708" t="n">
        <f aca="false">U$306+U281+U238+U109</f>
        <v>400</v>
      </c>
      <c r="V327" s="708" t="n">
        <f aca="false">V$306+V281+V238+V109</f>
        <v>470</v>
      </c>
      <c r="W327" s="708" t="n">
        <f aca="false">W$306+W281+W238+W109</f>
        <v>500</v>
      </c>
      <c r="X327" s="708" t="n">
        <f aca="false">X$306+X281+X238+X109</f>
        <v>420</v>
      </c>
      <c r="Y327" s="708" t="n">
        <f aca="false">Y$306+Y281+Y238+Y109</f>
        <v>430</v>
      </c>
      <c r="Z327" s="708" t="n">
        <f aca="false">Z$306+Z281+Z238+Z109</f>
        <v>430</v>
      </c>
      <c r="AA327" s="708" t="n">
        <f aca="false">AA$306+AA281+AA238+AA109</f>
        <v>820</v>
      </c>
      <c r="AB327" s="708" t="n">
        <f aca="false">AB$306+AB281+AB238+AB109</f>
        <v>880</v>
      </c>
      <c r="AC327" s="708" t="n">
        <f aca="false">AC$306+AC281+AC238+AC109</f>
        <v>880</v>
      </c>
      <c r="AD327" s="708" t="n">
        <f aca="false">AD$306+AD281+AD238+AD109</f>
        <v>0</v>
      </c>
      <c r="AE327" s="708" t="n">
        <f aca="false">AE$306+AE281+AE238+AE109</f>
        <v>350</v>
      </c>
      <c r="AF327" s="708" t="n">
        <f aca="false">AF$306+AF281+AF238+AF109</f>
        <v>350</v>
      </c>
      <c r="AG327" s="708" t="n">
        <f aca="false">AG$306+AG281+AG238+AG109</f>
        <v>350</v>
      </c>
      <c r="AH327" s="708" t="n">
        <f aca="false">AH$306+AH281+AH238+AH109</f>
        <v>350</v>
      </c>
      <c r="AI327" s="708" t="n">
        <f aca="false">AI$306+AI281+AI238+AI109</f>
        <v>100</v>
      </c>
      <c r="AJ327" s="708" t="n">
        <f aca="false">AJ$306+AJ281+AJ238+AJ109</f>
        <v>520</v>
      </c>
      <c r="AK327" s="708" t="n">
        <f aca="false">AK$306+AK281+AK238+AK109</f>
        <v>350</v>
      </c>
      <c r="AL327" s="708" t="e">
        <f aca="false">AL$306+AL281+AL238+AL109</f>
        <v>#N/A</v>
      </c>
      <c r="AM327" s="708" t="e">
        <f aca="false">AM$306+AM281+AM238+AM109</f>
        <v>#N/A</v>
      </c>
      <c r="AN327" s="708" t="e">
        <f aca="false">AN$306+AN281+AN238+AN109</f>
        <v>#N/A</v>
      </c>
    </row>
    <row r="328" customFormat="false" ht="17.25" hidden="false" customHeight="false" outlineLevel="0" collapsed="false">
      <c r="A328" s="2"/>
      <c r="B328" s="4"/>
      <c r="C328" s="700" t="n">
        <v>19</v>
      </c>
      <c r="D328" s="637"/>
      <c r="E328" s="620"/>
      <c r="F328" s="704" t="n">
        <f aca="false">F$306+F282+F239+F110</f>
        <v>0</v>
      </c>
      <c r="G328" s="704" t="n">
        <f aca="false">G$306+G282+G239+G110</f>
        <v>0</v>
      </c>
      <c r="H328" s="704" t="n">
        <f aca="false">H$306+H282+H239+H110</f>
        <v>0</v>
      </c>
      <c r="I328" s="704" t="n">
        <f aca="false">I$306+I282+I239+I110</f>
        <v>0</v>
      </c>
      <c r="J328" s="639"/>
      <c r="K328" s="705" t="n">
        <f aca="false">SUM(F328:I328)</f>
        <v>0</v>
      </c>
      <c r="L328" s="639"/>
      <c r="M328" s="639"/>
      <c r="N328" s="706" t="n">
        <f aca="false">N$306+N282+N239+N110</f>
        <v>0</v>
      </c>
      <c r="O328" s="706" t="n">
        <f aca="false">O$306+O282+O239+O110</f>
        <v>0</v>
      </c>
      <c r="P328" s="706" t="n">
        <f aca="false">P$306+P282+P239+P110</f>
        <v>0</v>
      </c>
      <c r="Q328" s="706" t="n">
        <f aca="false">Q$306+Q282+Q239+Q110</f>
        <v>0</v>
      </c>
      <c r="R328" s="643"/>
      <c r="S328" s="707" t="n">
        <f aca="false">SUM(N328:Q328)</f>
        <v>0</v>
      </c>
      <c r="T328" s="643"/>
      <c r="U328" s="708" t="n">
        <f aca="false">U$306+U282+U239+U110</f>
        <v>400</v>
      </c>
      <c r="V328" s="708" t="n">
        <f aca="false">V$306+V282+V239+V110</f>
        <v>9970</v>
      </c>
      <c r="W328" s="708" t="n">
        <f aca="false">W$306+W282+W239+W110</f>
        <v>500</v>
      </c>
      <c r="X328" s="708" t="n">
        <f aca="false">X$306+X282+X239+X110</f>
        <v>420</v>
      </c>
      <c r="Y328" s="708" t="n">
        <f aca="false">Y$306+Y282+Y239+Y110</f>
        <v>430</v>
      </c>
      <c r="Z328" s="708" t="n">
        <f aca="false">Z$306+Z282+Z239+Z110</f>
        <v>430</v>
      </c>
      <c r="AA328" s="708" t="n">
        <f aca="false">AA$306+AA282+AA239+AA110</f>
        <v>15320</v>
      </c>
      <c r="AB328" s="708" t="n">
        <f aca="false">AB$306+AB282+AB239+AB110</f>
        <v>880</v>
      </c>
      <c r="AC328" s="708" t="n">
        <f aca="false">AC$306+AC282+AC239+AC110</f>
        <v>880</v>
      </c>
      <c r="AD328" s="708" t="n">
        <f aca="false">AD$306+AD282+AD239+AD110</f>
        <v>0</v>
      </c>
      <c r="AE328" s="708" t="n">
        <f aca="false">AE$306+AE282+AE239+AE110</f>
        <v>350</v>
      </c>
      <c r="AF328" s="708" t="n">
        <f aca="false">AF$306+AF282+AF239+AF110</f>
        <v>350</v>
      </c>
      <c r="AG328" s="708" t="n">
        <f aca="false">AG$306+AG282+AG239+AG110</f>
        <v>350</v>
      </c>
      <c r="AH328" s="708" t="n">
        <f aca="false">AH$306+AH282+AH239+AH110</f>
        <v>350</v>
      </c>
      <c r="AI328" s="708" t="n">
        <f aca="false">AI$306+AI282+AI239+AI110</f>
        <v>100</v>
      </c>
      <c r="AJ328" s="708" t="n">
        <f aca="false">AJ$306+AJ282+AJ239+AJ110</f>
        <v>520</v>
      </c>
      <c r="AK328" s="708" t="n">
        <f aca="false">AK$306+AK282+AK239+AK110</f>
        <v>350</v>
      </c>
      <c r="AL328" s="708" t="e">
        <f aca="false">AL$306+AL282+AL239+AL110</f>
        <v>#N/A</v>
      </c>
      <c r="AM328" s="708" t="e">
        <f aca="false">AM$306+AM282+AM239+AM110</f>
        <v>#N/A</v>
      </c>
      <c r="AN328" s="708" t="e">
        <f aca="false">AN$306+AN282+AN239+AN110</f>
        <v>#N/A</v>
      </c>
    </row>
    <row r="329" customFormat="false" ht="17.25" hidden="false" customHeight="false" outlineLevel="0" collapsed="false">
      <c r="A329" s="2"/>
      <c r="B329" s="4"/>
      <c r="C329" s="700" t="n">
        <v>20</v>
      </c>
      <c r="D329" s="637"/>
      <c r="E329" s="620"/>
      <c r="F329" s="704" t="n">
        <f aca="false">F$306+F283+F240+F111</f>
        <v>0</v>
      </c>
      <c r="G329" s="704" t="n">
        <f aca="false">G$306+G283+G240+G111</f>
        <v>0</v>
      </c>
      <c r="H329" s="704" t="n">
        <f aca="false">H$306+H283+H240+H111</f>
        <v>0</v>
      </c>
      <c r="I329" s="704" t="n">
        <f aca="false">I$306+I283+I240+I111</f>
        <v>0</v>
      </c>
      <c r="J329" s="639"/>
      <c r="K329" s="705" t="n">
        <f aca="false">SUM(F329:I329)</f>
        <v>0</v>
      </c>
      <c r="L329" s="639"/>
      <c r="M329" s="639"/>
      <c r="N329" s="706" t="n">
        <f aca="false">N$306+N283+N240+N111</f>
        <v>0</v>
      </c>
      <c r="O329" s="706" t="n">
        <f aca="false">O$306+O283+O240+O111</f>
        <v>0</v>
      </c>
      <c r="P329" s="706" t="n">
        <f aca="false">P$306+P283+P240+P111</f>
        <v>0</v>
      </c>
      <c r="Q329" s="706" t="n">
        <f aca="false">Q$306+Q283+Q240+Q111</f>
        <v>0</v>
      </c>
      <c r="R329" s="643"/>
      <c r="S329" s="707" t="n">
        <f aca="false">SUM(N329:Q329)</f>
        <v>0</v>
      </c>
      <c r="T329" s="643"/>
      <c r="U329" s="708" t="n">
        <f aca="false">U$306+U283+U240+U111</f>
        <v>400</v>
      </c>
      <c r="V329" s="708" t="n">
        <f aca="false">V$306+V283+V240+V111</f>
        <v>470</v>
      </c>
      <c r="W329" s="708" t="n">
        <f aca="false">W$306+W283+W240+W111</f>
        <v>500</v>
      </c>
      <c r="X329" s="708" t="n">
        <f aca="false">X$306+X283+X240+X111</f>
        <v>420</v>
      </c>
      <c r="Y329" s="708" t="n">
        <f aca="false">Y$306+Y283+Y240+Y111</f>
        <v>430</v>
      </c>
      <c r="Z329" s="708" t="n">
        <f aca="false">Z$306+Z283+Z240+Z111</f>
        <v>430</v>
      </c>
      <c r="AA329" s="708" t="n">
        <f aca="false">AA$306+AA283+AA240+AA111</f>
        <v>820</v>
      </c>
      <c r="AB329" s="708" t="n">
        <f aca="false">AB$306+AB283+AB240+AB111</f>
        <v>880</v>
      </c>
      <c r="AC329" s="708" t="n">
        <f aca="false">AC$306+AC283+AC240+AC111</f>
        <v>880</v>
      </c>
      <c r="AD329" s="708" t="n">
        <f aca="false">AD$306+AD283+AD240+AD111</f>
        <v>0</v>
      </c>
      <c r="AE329" s="708" t="n">
        <f aca="false">AE$306+AE283+AE240+AE111</f>
        <v>350</v>
      </c>
      <c r="AF329" s="708" t="n">
        <f aca="false">AF$306+AF283+AF240+AF111</f>
        <v>350</v>
      </c>
      <c r="AG329" s="708" t="n">
        <f aca="false">AG$306+AG283+AG240+AG111</f>
        <v>350</v>
      </c>
      <c r="AH329" s="708" t="n">
        <f aca="false">AH$306+AH283+AH240+AH111</f>
        <v>350</v>
      </c>
      <c r="AI329" s="708" t="n">
        <f aca="false">AI$306+AI283+AI240+AI111</f>
        <v>100</v>
      </c>
      <c r="AJ329" s="708" t="n">
        <f aca="false">AJ$306+AJ283+AJ240+AJ111</f>
        <v>520</v>
      </c>
      <c r="AK329" s="708" t="n">
        <f aca="false">AK$306+AK283+AK240+AK111</f>
        <v>350</v>
      </c>
      <c r="AL329" s="708" t="e">
        <f aca="false">AL$306+AL283+AL240+AL111</f>
        <v>#N/A</v>
      </c>
      <c r="AM329" s="708" t="e">
        <f aca="false">AM$306+AM283+AM240+AM111</f>
        <v>#N/A</v>
      </c>
      <c r="AN329" s="708" t="e">
        <f aca="false">AN$306+AN283+AN240+AN111</f>
        <v>#N/A</v>
      </c>
    </row>
    <row r="330" customFormat="false" ht="17.25" hidden="false" customHeight="false" outlineLevel="0" collapsed="false">
      <c r="A330" s="2"/>
      <c r="B330" s="4"/>
      <c r="C330" s="700" t="n">
        <v>21</v>
      </c>
      <c r="D330" s="637"/>
      <c r="E330" s="620"/>
      <c r="F330" s="704" t="n">
        <f aca="false">F$306+F284+F241+F112</f>
        <v>0</v>
      </c>
      <c r="G330" s="704" t="n">
        <f aca="false">G$306+G284+G241+G112</f>
        <v>0</v>
      </c>
      <c r="H330" s="704" t="n">
        <f aca="false">H$306+H284+H241+H112</f>
        <v>0</v>
      </c>
      <c r="I330" s="704" t="n">
        <f aca="false">I$306+I284+I241+I112</f>
        <v>0</v>
      </c>
      <c r="J330" s="639"/>
      <c r="K330" s="705" t="n">
        <f aca="false">SUM(F330:I330)</f>
        <v>0</v>
      </c>
      <c r="L330" s="639"/>
      <c r="M330" s="639"/>
      <c r="N330" s="706" t="n">
        <f aca="false">N$306+N284+N241+N112</f>
        <v>0</v>
      </c>
      <c r="O330" s="706" t="n">
        <f aca="false">O$306+O284+O241+O112</f>
        <v>0</v>
      </c>
      <c r="P330" s="706" t="n">
        <f aca="false">P$306+P284+P241+P112</f>
        <v>0</v>
      </c>
      <c r="Q330" s="706" t="n">
        <f aca="false">Q$306+Q284+Q241+Q112</f>
        <v>0</v>
      </c>
      <c r="R330" s="643"/>
      <c r="S330" s="707" t="n">
        <f aca="false">SUM(N330:Q330)</f>
        <v>0</v>
      </c>
      <c r="T330" s="643"/>
      <c r="U330" s="708" t="n">
        <f aca="false">U$306+U284+U241+U112</f>
        <v>400</v>
      </c>
      <c r="V330" s="708" t="n">
        <f aca="false">V$306+V284+V241+V112</f>
        <v>470</v>
      </c>
      <c r="W330" s="708" t="n">
        <f aca="false">W$306+W284+W241+W112</f>
        <v>10500</v>
      </c>
      <c r="X330" s="708" t="n">
        <f aca="false">X$306+X284+X241+X112</f>
        <v>9920</v>
      </c>
      <c r="Y330" s="708" t="n">
        <f aca="false">Y$306+Y284+Y241+Y112</f>
        <v>9930</v>
      </c>
      <c r="Z330" s="708" t="n">
        <f aca="false">Z$306+Z284+Z241+Z112</f>
        <v>9430</v>
      </c>
      <c r="AA330" s="708" t="n">
        <f aca="false">AA$306+AA284+AA241+AA112</f>
        <v>820</v>
      </c>
      <c r="AB330" s="708" t="n">
        <f aca="false">AB$306+AB284+AB241+AB112</f>
        <v>11380</v>
      </c>
      <c r="AC330" s="708" t="n">
        <f aca="false">AC$306+AC284+AC241+AC112</f>
        <v>17880</v>
      </c>
      <c r="AD330" s="708" t="n">
        <f aca="false">AD$306+AD284+AD241+AD112</f>
        <v>6000</v>
      </c>
      <c r="AE330" s="708" t="n">
        <f aca="false">AE$306+AE284+AE241+AE112</f>
        <v>12850</v>
      </c>
      <c r="AF330" s="708" t="n">
        <f aca="false">AF$306+AF284+AF241+AF112</f>
        <v>18350</v>
      </c>
      <c r="AG330" s="708" t="n">
        <f aca="false">AG$306+AG284+AG241+AG112</f>
        <v>22850</v>
      </c>
      <c r="AH330" s="708" t="n">
        <f aca="false">AH$306+AH284+AH241+AH112</f>
        <v>28350</v>
      </c>
      <c r="AI330" s="708" t="n">
        <f aca="false">AI$306+AI284+AI241+AI112</f>
        <v>100</v>
      </c>
      <c r="AJ330" s="708" t="n">
        <f aca="false">AJ$306+AJ284+AJ241+AJ112</f>
        <v>24020</v>
      </c>
      <c r="AK330" s="708" t="n">
        <f aca="false">AK$306+AK284+AK241+AK112</f>
        <v>12850</v>
      </c>
      <c r="AL330" s="708" t="e">
        <f aca="false">AL$306+AL284+AL241+AL112</f>
        <v>#N/A</v>
      </c>
      <c r="AM330" s="708" t="e">
        <f aca="false">AM$306+AM284+AM241+AM112</f>
        <v>#N/A</v>
      </c>
      <c r="AN330" s="708" t="e">
        <f aca="false">AN$306+AN284+AN241+AN112</f>
        <v>#N/A</v>
      </c>
    </row>
    <row r="331" customFormat="false" ht="17.25" hidden="false" customHeight="false" outlineLevel="0" collapsed="false">
      <c r="A331" s="2"/>
      <c r="B331" s="4"/>
      <c r="C331" s="700" t="n">
        <v>22</v>
      </c>
      <c r="D331" s="637"/>
      <c r="E331" s="620"/>
      <c r="F331" s="704" t="n">
        <f aca="false">F$306+F285+F242+F113</f>
        <v>0</v>
      </c>
      <c r="G331" s="704" t="n">
        <f aca="false">G$306+G285+G242+G113</f>
        <v>0</v>
      </c>
      <c r="H331" s="704" t="n">
        <f aca="false">H$306+H285+H242+H113</f>
        <v>0</v>
      </c>
      <c r="I331" s="704" t="n">
        <f aca="false">I$306+I285+I242+I113</f>
        <v>0</v>
      </c>
      <c r="J331" s="639"/>
      <c r="K331" s="705" t="n">
        <f aca="false">SUM(F331:I331)</f>
        <v>0</v>
      </c>
      <c r="L331" s="639"/>
      <c r="M331" s="639"/>
      <c r="N331" s="706" t="n">
        <f aca="false">N$306+N285+N242+N113</f>
        <v>0</v>
      </c>
      <c r="O331" s="706" t="n">
        <f aca="false">O$306+O285+O242+O113</f>
        <v>0</v>
      </c>
      <c r="P331" s="706" t="n">
        <f aca="false">P$306+P285+P242+P113</f>
        <v>0</v>
      </c>
      <c r="Q331" s="706" t="n">
        <f aca="false">Q$306+Q285+Q242+Q113</f>
        <v>0</v>
      </c>
      <c r="R331" s="643"/>
      <c r="S331" s="707" t="n">
        <f aca="false">SUM(N331:Q331)</f>
        <v>0</v>
      </c>
      <c r="T331" s="643"/>
      <c r="U331" s="708" t="n">
        <f aca="false">U$306+U285+U242+U113</f>
        <v>400</v>
      </c>
      <c r="V331" s="708" t="n">
        <f aca="false">V$306+V285+V242+V113</f>
        <v>470</v>
      </c>
      <c r="W331" s="708" t="n">
        <f aca="false">W$306+W285+W242+W113</f>
        <v>500</v>
      </c>
      <c r="X331" s="708" t="n">
        <f aca="false">X$306+X285+X242+X113</f>
        <v>420</v>
      </c>
      <c r="Y331" s="708" t="n">
        <f aca="false">Y$306+Y285+Y242+Y113</f>
        <v>430</v>
      </c>
      <c r="Z331" s="708" t="n">
        <f aca="false">Z$306+Z285+Z242+Z113</f>
        <v>430</v>
      </c>
      <c r="AA331" s="708" t="n">
        <f aca="false">AA$306+AA285+AA242+AA113</f>
        <v>820</v>
      </c>
      <c r="AB331" s="708" t="n">
        <f aca="false">AB$306+AB285+AB242+AB113</f>
        <v>880</v>
      </c>
      <c r="AC331" s="708" t="n">
        <f aca="false">AC$306+AC285+AC242+AC113</f>
        <v>880</v>
      </c>
      <c r="AD331" s="708" t="n">
        <f aca="false">AD$306+AD285+AD242+AD113</f>
        <v>0</v>
      </c>
      <c r="AE331" s="708" t="n">
        <f aca="false">AE$306+AE285+AE242+AE113</f>
        <v>350</v>
      </c>
      <c r="AF331" s="708" t="n">
        <f aca="false">AF$306+AF285+AF242+AF113</f>
        <v>350</v>
      </c>
      <c r="AG331" s="708" t="n">
        <f aca="false">AG$306+AG285+AG242+AG113</f>
        <v>350</v>
      </c>
      <c r="AH331" s="708" t="n">
        <f aca="false">AH$306+AH285+AH242+AH113</f>
        <v>350</v>
      </c>
      <c r="AI331" s="708" t="n">
        <f aca="false">AI$306+AI285+AI242+AI113</f>
        <v>100</v>
      </c>
      <c r="AJ331" s="708" t="n">
        <f aca="false">AJ$306+AJ285+AJ242+AJ113</f>
        <v>520</v>
      </c>
      <c r="AK331" s="708" t="n">
        <f aca="false">AK$306+AK285+AK242+AK113</f>
        <v>350</v>
      </c>
      <c r="AL331" s="708" t="e">
        <f aca="false">AL$306+AL285+AL242+AL113</f>
        <v>#N/A</v>
      </c>
      <c r="AM331" s="708" t="e">
        <f aca="false">AM$306+AM285+AM242+AM113</f>
        <v>#N/A</v>
      </c>
      <c r="AN331" s="708" t="e">
        <f aca="false">AN$306+AN285+AN242+AN113</f>
        <v>#N/A</v>
      </c>
    </row>
    <row r="332" customFormat="false" ht="17.25" hidden="false" customHeight="false" outlineLevel="0" collapsed="false">
      <c r="A332" s="2"/>
      <c r="B332" s="4"/>
      <c r="C332" s="700" t="n">
        <v>23</v>
      </c>
      <c r="D332" s="637"/>
      <c r="E332" s="620"/>
      <c r="F332" s="704" t="n">
        <f aca="false">F$306+F286+F243+F114</f>
        <v>0</v>
      </c>
      <c r="G332" s="704" t="n">
        <f aca="false">G$306+G286+G243+G114</f>
        <v>0</v>
      </c>
      <c r="H332" s="704" t="n">
        <f aca="false">H$306+H286+H243+H114</f>
        <v>0</v>
      </c>
      <c r="I332" s="704" t="n">
        <f aca="false">I$306+I286+I243+I114</f>
        <v>0</v>
      </c>
      <c r="J332" s="639"/>
      <c r="K332" s="705" t="n">
        <f aca="false">SUM(F332:I332)</f>
        <v>0</v>
      </c>
      <c r="L332" s="639"/>
      <c r="M332" s="639"/>
      <c r="N332" s="706" t="n">
        <f aca="false">N$306+N286+N243+N114</f>
        <v>0</v>
      </c>
      <c r="O332" s="706" t="n">
        <f aca="false">O$306+O286+O243+O114</f>
        <v>0</v>
      </c>
      <c r="P332" s="706" t="n">
        <f aca="false">P$306+P286+P243+P114</f>
        <v>0</v>
      </c>
      <c r="Q332" s="706" t="n">
        <f aca="false">Q$306+Q286+Q243+Q114</f>
        <v>0</v>
      </c>
      <c r="R332" s="643"/>
      <c r="S332" s="707" t="n">
        <f aca="false">SUM(N332:Q332)</f>
        <v>0</v>
      </c>
      <c r="T332" s="643"/>
      <c r="U332" s="708" t="n">
        <f aca="false">U$306+U286+U243+U114</f>
        <v>400</v>
      </c>
      <c r="V332" s="708" t="n">
        <f aca="false">V$306+V286+V243+V114</f>
        <v>470</v>
      </c>
      <c r="W332" s="708" t="n">
        <f aca="false">W$306+W286+W243+W114</f>
        <v>500</v>
      </c>
      <c r="X332" s="708" t="n">
        <f aca="false">X$306+X286+X243+X114</f>
        <v>420</v>
      </c>
      <c r="Y332" s="708" t="n">
        <f aca="false">Y$306+Y286+Y243+Y114</f>
        <v>430</v>
      </c>
      <c r="Z332" s="708" t="n">
        <f aca="false">Z$306+Z286+Z243+Z114</f>
        <v>430</v>
      </c>
      <c r="AA332" s="708" t="n">
        <f aca="false">AA$306+AA286+AA243+AA114</f>
        <v>820</v>
      </c>
      <c r="AB332" s="708" t="n">
        <f aca="false">AB$306+AB286+AB243+AB114</f>
        <v>880</v>
      </c>
      <c r="AC332" s="708" t="n">
        <f aca="false">AC$306+AC286+AC243+AC114</f>
        <v>880</v>
      </c>
      <c r="AD332" s="708" t="n">
        <f aca="false">AD$306+AD286+AD243+AD114</f>
        <v>0</v>
      </c>
      <c r="AE332" s="708" t="n">
        <f aca="false">AE$306+AE286+AE243+AE114</f>
        <v>350</v>
      </c>
      <c r="AF332" s="708" t="n">
        <f aca="false">AF$306+AF286+AF243+AF114</f>
        <v>350</v>
      </c>
      <c r="AG332" s="708" t="n">
        <f aca="false">AG$306+AG286+AG243+AG114</f>
        <v>350</v>
      </c>
      <c r="AH332" s="708" t="n">
        <f aca="false">AH$306+AH286+AH243+AH114</f>
        <v>350</v>
      </c>
      <c r="AI332" s="708" t="n">
        <f aca="false">AI$306+AI286+AI243+AI114</f>
        <v>100</v>
      </c>
      <c r="AJ332" s="708" t="n">
        <f aca="false">AJ$306+AJ286+AJ243+AJ114</f>
        <v>520</v>
      </c>
      <c r="AK332" s="708" t="n">
        <f aca="false">AK$306+AK286+AK243+AK114</f>
        <v>350</v>
      </c>
      <c r="AL332" s="708" t="e">
        <f aca="false">AL$306+AL286+AL243+AL114</f>
        <v>#N/A</v>
      </c>
      <c r="AM332" s="708" t="e">
        <f aca="false">AM$306+AM286+AM243+AM114</f>
        <v>#N/A</v>
      </c>
      <c r="AN332" s="708" t="e">
        <f aca="false">AN$306+AN286+AN243+AN114</f>
        <v>#N/A</v>
      </c>
    </row>
    <row r="333" customFormat="false" ht="17.25" hidden="false" customHeight="false" outlineLevel="0" collapsed="false">
      <c r="A333" s="2"/>
      <c r="B333" s="4"/>
      <c r="C333" s="700" t="n">
        <v>24</v>
      </c>
      <c r="D333" s="637"/>
      <c r="E333" s="620"/>
      <c r="F333" s="704" t="n">
        <f aca="false">F$306+F287+F244+F115</f>
        <v>0</v>
      </c>
      <c r="G333" s="704" t="n">
        <f aca="false">G$306+G287+G244+G115</f>
        <v>0</v>
      </c>
      <c r="H333" s="704" t="n">
        <f aca="false">H$306+H287+H244+H115</f>
        <v>0</v>
      </c>
      <c r="I333" s="704" t="n">
        <f aca="false">I$306+I287+I244+I115</f>
        <v>0</v>
      </c>
      <c r="J333" s="639"/>
      <c r="K333" s="705" t="n">
        <f aca="false">SUM(F333:I333)</f>
        <v>0</v>
      </c>
      <c r="L333" s="639"/>
      <c r="M333" s="639"/>
      <c r="N333" s="706" t="n">
        <f aca="false">N$306+N287+N244+N115</f>
        <v>0</v>
      </c>
      <c r="O333" s="706" t="n">
        <f aca="false">O$306+O287+O244+O115</f>
        <v>0</v>
      </c>
      <c r="P333" s="706" t="n">
        <f aca="false">P$306+P287+P244+P115</f>
        <v>0</v>
      </c>
      <c r="Q333" s="706" t="n">
        <f aca="false">Q$306+Q287+Q244+Q115</f>
        <v>0</v>
      </c>
      <c r="R333" s="643"/>
      <c r="S333" s="707" t="n">
        <f aca="false">SUM(N333:Q333)</f>
        <v>0</v>
      </c>
      <c r="T333" s="643"/>
      <c r="U333" s="708" t="n">
        <f aca="false">U$306+U287+U244+U115</f>
        <v>400</v>
      </c>
      <c r="V333" s="708" t="n">
        <f aca="false">V$306+V287+V244+V115</f>
        <v>470</v>
      </c>
      <c r="W333" s="708" t="n">
        <f aca="false">W$306+W287+W244+W115</f>
        <v>500</v>
      </c>
      <c r="X333" s="708" t="n">
        <f aca="false">X$306+X287+X244+X115</f>
        <v>420</v>
      </c>
      <c r="Y333" s="708" t="n">
        <f aca="false">Y$306+Y287+Y244+Y115</f>
        <v>430</v>
      </c>
      <c r="Z333" s="708" t="n">
        <f aca="false">Z$306+Z287+Z244+Z115</f>
        <v>430</v>
      </c>
      <c r="AA333" s="708" t="n">
        <f aca="false">AA$306+AA287+AA244+AA115</f>
        <v>820</v>
      </c>
      <c r="AB333" s="708" t="n">
        <f aca="false">AB$306+AB287+AB244+AB115</f>
        <v>880</v>
      </c>
      <c r="AC333" s="708" t="n">
        <f aca="false">AC$306+AC287+AC244+AC115</f>
        <v>880</v>
      </c>
      <c r="AD333" s="708" t="n">
        <f aca="false">AD$306+AD287+AD244+AD115</f>
        <v>0</v>
      </c>
      <c r="AE333" s="708" t="n">
        <f aca="false">AE$306+AE287+AE244+AE115</f>
        <v>350</v>
      </c>
      <c r="AF333" s="708" t="n">
        <f aca="false">AF$306+AF287+AF244+AF115</f>
        <v>350</v>
      </c>
      <c r="AG333" s="708" t="n">
        <f aca="false">AG$306+AG287+AG244+AG115</f>
        <v>350</v>
      </c>
      <c r="AH333" s="708" t="n">
        <f aca="false">AH$306+AH287+AH244+AH115</f>
        <v>350</v>
      </c>
      <c r="AI333" s="708" t="n">
        <f aca="false">AI$306+AI287+AI244+AI115</f>
        <v>100</v>
      </c>
      <c r="AJ333" s="708" t="n">
        <f aca="false">AJ$306+AJ287+AJ244+AJ115</f>
        <v>520</v>
      </c>
      <c r="AK333" s="708" t="n">
        <f aca="false">AK$306+AK287+AK244+AK115</f>
        <v>350</v>
      </c>
      <c r="AL333" s="708" t="e">
        <f aca="false">AL$306+AL287+AL244+AL115</f>
        <v>#N/A</v>
      </c>
      <c r="AM333" s="708" t="e">
        <f aca="false">AM$306+AM287+AM244+AM115</f>
        <v>#N/A</v>
      </c>
      <c r="AN333" s="708" t="e">
        <f aca="false">AN$306+AN287+AN244+AN115</f>
        <v>#N/A</v>
      </c>
    </row>
    <row r="334" customFormat="false" ht="17.25" hidden="false" customHeight="false" outlineLevel="0" collapsed="false">
      <c r="A334" s="2"/>
      <c r="B334" s="4"/>
      <c r="C334" s="700" t="n">
        <v>25</v>
      </c>
      <c r="D334" s="637"/>
      <c r="E334" s="620"/>
      <c r="F334" s="704" t="n">
        <f aca="false">F$306+F288+F245+F116</f>
        <v>0</v>
      </c>
      <c r="G334" s="704" t="n">
        <f aca="false">G$306+G288+G245+G116</f>
        <v>0</v>
      </c>
      <c r="H334" s="704" t="n">
        <f aca="false">H$306+H288+H245+H116</f>
        <v>0</v>
      </c>
      <c r="I334" s="704" t="n">
        <f aca="false">I$306+I288+I245+I116</f>
        <v>0</v>
      </c>
      <c r="J334" s="639"/>
      <c r="K334" s="705" t="n">
        <f aca="false">SUM(F334:I334)</f>
        <v>0</v>
      </c>
      <c r="L334" s="639"/>
      <c r="M334" s="639"/>
      <c r="N334" s="706" t="n">
        <f aca="false">N$306+N288+N245+N116</f>
        <v>0</v>
      </c>
      <c r="O334" s="706" t="n">
        <f aca="false">O$306+O288+O245+O116</f>
        <v>0</v>
      </c>
      <c r="P334" s="706" t="n">
        <f aca="false">P$306+P288+P245+P116</f>
        <v>0</v>
      </c>
      <c r="Q334" s="706" t="n">
        <f aca="false">Q$306+Q288+Q245+Q116</f>
        <v>0</v>
      </c>
      <c r="R334" s="643"/>
      <c r="S334" s="707" t="n">
        <f aca="false">SUM(N334:Q334)</f>
        <v>0</v>
      </c>
      <c r="T334" s="643"/>
      <c r="U334" s="708" t="n">
        <f aca="false">U$306+U288+U245+U116</f>
        <v>400</v>
      </c>
      <c r="V334" s="708" t="n">
        <f aca="false">V$306+V288+V245+V116</f>
        <v>470</v>
      </c>
      <c r="W334" s="708" t="n">
        <f aca="false">W$306+W288+W245+W116</f>
        <v>500</v>
      </c>
      <c r="X334" s="708" t="n">
        <f aca="false">X$306+X288+X245+X116</f>
        <v>420</v>
      </c>
      <c r="Y334" s="708" t="n">
        <f aca="false">Y$306+Y288+Y245+Y116</f>
        <v>430</v>
      </c>
      <c r="Z334" s="708" t="n">
        <f aca="false">Z$306+Z288+Z245+Z116</f>
        <v>430</v>
      </c>
      <c r="AA334" s="708" t="n">
        <f aca="false">AA$306+AA288+AA245+AA116</f>
        <v>820</v>
      </c>
      <c r="AB334" s="708" t="n">
        <f aca="false">AB$306+AB288+AB245+AB116</f>
        <v>880</v>
      </c>
      <c r="AC334" s="708" t="n">
        <f aca="false">AC$306+AC288+AC245+AC116</f>
        <v>880</v>
      </c>
      <c r="AD334" s="708" t="n">
        <f aca="false">AD$306+AD288+AD245+AD116</f>
        <v>0</v>
      </c>
      <c r="AE334" s="708" t="n">
        <f aca="false">AE$306+AE288+AE245+AE116</f>
        <v>350</v>
      </c>
      <c r="AF334" s="708" t="n">
        <f aca="false">AF$306+AF288+AF245+AF116</f>
        <v>350</v>
      </c>
      <c r="AG334" s="708" t="n">
        <f aca="false">AG$306+AG288+AG245+AG116</f>
        <v>350</v>
      </c>
      <c r="AH334" s="708" t="n">
        <f aca="false">AH$306+AH288+AH245+AH116</f>
        <v>350</v>
      </c>
      <c r="AI334" s="708" t="n">
        <f aca="false">AI$306+AI288+AI245+AI116</f>
        <v>100</v>
      </c>
      <c r="AJ334" s="708" t="n">
        <f aca="false">AJ$306+AJ288+AJ245+AJ116</f>
        <v>520</v>
      </c>
      <c r="AK334" s="708" t="n">
        <f aca="false">AK$306+AK288+AK245+AK116</f>
        <v>350</v>
      </c>
      <c r="AL334" s="708" t="e">
        <f aca="false">AL$306+AL288+AL245+AL116</f>
        <v>#N/A</v>
      </c>
      <c r="AM334" s="708" t="e">
        <f aca="false">AM$306+AM288+AM245+AM116</f>
        <v>#N/A</v>
      </c>
      <c r="AN334" s="708" t="e">
        <f aca="false">AN$306+AN288+AN245+AN116</f>
        <v>#N/A</v>
      </c>
    </row>
    <row r="335" customFormat="false" ht="17.25" hidden="false" customHeight="false" outlineLevel="0" collapsed="false">
      <c r="A335" s="2"/>
      <c r="B335" s="4"/>
      <c r="C335" s="700" t="n">
        <v>26</v>
      </c>
      <c r="D335" s="637"/>
      <c r="E335" s="620"/>
      <c r="F335" s="704" t="n">
        <f aca="false">F$306+F289+F246+F117</f>
        <v>0</v>
      </c>
      <c r="G335" s="704" t="n">
        <f aca="false">G$306+G289+G246+G117</f>
        <v>0</v>
      </c>
      <c r="H335" s="704" t="n">
        <f aca="false">H$306+H289+H246+H117</f>
        <v>0</v>
      </c>
      <c r="I335" s="704" t="n">
        <f aca="false">I$306+I289+I246+I117</f>
        <v>0</v>
      </c>
      <c r="J335" s="639"/>
      <c r="K335" s="705" t="n">
        <f aca="false">SUM(F335:I335)</f>
        <v>0</v>
      </c>
      <c r="L335" s="639"/>
      <c r="M335" s="639"/>
      <c r="N335" s="706" t="n">
        <f aca="false">N$306+N289+N246+N117</f>
        <v>0</v>
      </c>
      <c r="O335" s="706" t="n">
        <f aca="false">O$306+O289+O246+O117</f>
        <v>0</v>
      </c>
      <c r="P335" s="706" t="n">
        <f aca="false">P$306+P289+P246+P117</f>
        <v>0</v>
      </c>
      <c r="Q335" s="706" t="n">
        <f aca="false">Q$306+Q289+Q246+Q117</f>
        <v>0</v>
      </c>
      <c r="R335" s="643"/>
      <c r="S335" s="707" t="n">
        <f aca="false">SUM(N335:Q335)</f>
        <v>0</v>
      </c>
      <c r="T335" s="643"/>
      <c r="U335" s="708" t="n">
        <f aca="false">U$306+U289+U246+U117</f>
        <v>400</v>
      </c>
      <c r="V335" s="708" t="n">
        <f aca="false">V$306+V289+V246+V117</f>
        <v>470</v>
      </c>
      <c r="W335" s="708" t="n">
        <f aca="false">W$306+W289+W246+W117</f>
        <v>500</v>
      </c>
      <c r="X335" s="708" t="n">
        <f aca="false">X$306+X289+X246+X117</f>
        <v>420</v>
      </c>
      <c r="Y335" s="708" t="n">
        <f aca="false">Y$306+Y289+Y246+Y117</f>
        <v>430</v>
      </c>
      <c r="Z335" s="708" t="n">
        <f aca="false">Z$306+Z289+Z246+Z117</f>
        <v>430</v>
      </c>
      <c r="AA335" s="708" t="n">
        <f aca="false">AA$306+AA289+AA246+AA117</f>
        <v>820</v>
      </c>
      <c r="AB335" s="708" t="n">
        <f aca="false">AB$306+AB289+AB246+AB117</f>
        <v>880</v>
      </c>
      <c r="AC335" s="708" t="n">
        <f aca="false">AC$306+AC289+AC246+AC117</f>
        <v>880</v>
      </c>
      <c r="AD335" s="708" t="n">
        <f aca="false">AD$306+AD289+AD246+AD117</f>
        <v>0</v>
      </c>
      <c r="AE335" s="708" t="n">
        <f aca="false">AE$306+AE289+AE246+AE117</f>
        <v>350</v>
      </c>
      <c r="AF335" s="708" t="n">
        <f aca="false">AF$306+AF289+AF246+AF117</f>
        <v>350</v>
      </c>
      <c r="AG335" s="708" t="n">
        <f aca="false">AG$306+AG289+AG246+AG117</f>
        <v>350</v>
      </c>
      <c r="AH335" s="708" t="n">
        <f aca="false">AH$306+AH289+AH246+AH117</f>
        <v>350</v>
      </c>
      <c r="AI335" s="708" t="n">
        <f aca="false">AI$306+AI289+AI246+AI117</f>
        <v>100</v>
      </c>
      <c r="AJ335" s="708" t="n">
        <f aca="false">AJ$306+AJ289+AJ246+AJ117</f>
        <v>520</v>
      </c>
      <c r="AK335" s="708" t="n">
        <f aca="false">AK$306+AK289+AK246+AK117</f>
        <v>350</v>
      </c>
      <c r="AL335" s="708" t="e">
        <f aca="false">AL$306+AL289+AL246+AL117</f>
        <v>#N/A</v>
      </c>
      <c r="AM335" s="708" t="e">
        <f aca="false">AM$306+AM289+AM246+AM117</f>
        <v>#N/A</v>
      </c>
      <c r="AN335" s="708" t="e">
        <f aca="false">AN$306+AN289+AN246+AN117</f>
        <v>#N/A</v>
      </c>
    </row>
    <row r="336" customFormat="false" ht="17.25" hidden="false" customHeight="false" outlineLevel="0" collapsed="false">
      <c r="A336" s="2"/>
      <c r="B336" s="4"/>
      <c r="C336" s="700" t="n">
        <v>27</v>
      </c>
      <c r="D336" s="637"/>
      <c r="E336" s="620"/>
      <c r="F336" s="704" t="n">
        <f aca="false">F$306+F290+F247+F118</f>
        <v>0</v>
      </c>
      <c r="G336" s="704" t="n">
        <f aca="false">G$306+G290+G247+G118</f>
        <v>0</v>
      </c>
      <c r="H336" s="704" t="n">
        <f aca="false">H$306+H290+H247+H118</f>
        <v>0</v>
      </c>
      <c r="I336" s="704" t="n">
        <f aca="false">I$306+I290+I247+I118</f>
        <v>0</v>
      </c>
      <c r="J336" s="639"/>
      <c r="K336" s="705" t="n">
        <f aca="false">SUM(F336:I336)</f>
        <v>0</v>
      </c>
      <c r="L336" s="639"/>
      <c r="M336" s="639"/>
      <c r="N336" s="706" t="n">
        <f aca="false">N$306+N290+N247+N118</f>
        <v>0</v>
      </c>
      <c r="O336" s="706" t="n">
        <f aca="false">O$306+O290+O247+O118</f>
        <v>0</v>
      </c>
      <c r="P336" s="706" t="n">
        <f aca="false">P$306+P290+P247+P118</f>
        <v>0</v>
      </c>
      <c r="Q336" s="706" t="n">
        <f aca="false">Q$306+Q290+Q247+Q118</f>
        <v>0</v>
      </c>
      <c r="R336" s="643"/>
      <c r="S336" s="707" t="n">
        <f aca="false">SUM(N336:Q336)</f>
        <v>0</v>
      </c>
      <c r="T336" s="643"/>
      <c r="U336" s="708" t="n">
        <f aca="false">U$306+U290+U247+U118</f>
        <v>400</v>
      </c>
      <c r="V336" s="708" t="n">
        <f aca="false">V$306+V290+V247+V118</f>
        <v>470</v>
      </c>
      <c r="W336" s="708" t="n">
        <f aca="false">W$306+W290+W247+W118</f>
        <v>500</v>
      </c>
      <c r="X336" s="708" t="n">
        <f aca="false">X$306+X290+X247+X118</f>
        <v>420</v>
      </c>
      <c r="Y336" s="708" t="n">
        <f aca="false">Y$306+Y290+Y247+Y118</f>
        <v>430</v>
      </c>
      <c r="Z336" s="708" t="n">
        <f aca="false">Z$306+Z290+Z247+Z118</f>
        <v>430</v>
      </c>
      <c r="AA336" s="708" t="n">
        <f aca="false">AA$306+AA290+AA247+AA118</f>
        <v>820</v>
      </c>
      <c r="AB336" s="708" t="n">
        <f aca="false">AB$306+AB290+AB247+AB118</f>
        <v>880</v>
      </c>
      <c r="AC336" s="708" t="n">
        <f aca="false">AC$306+AC290+AC247+AC118</f>
        <v>880</v>
      </c>
      <c r="AD336" s="708" t="n">
        <f aca="false">AD$306+AD290+AD247+AD118</f>
        <v>0</v>
      </c>
      <c r="AE336" s="708" t="n">
        <f aca="false">AE$306+AE290+AE247+AE118</f>
        <v>350</v>
      </c>
      <c r="AF336" s="708" t="n">
        <f aca="false">AF$306+AF290+AF247+AF118</f>
        <v>350</v>
      </c>
      <c r="AG336" s="708" t="n">
        <f aca="false">AG$306+AG290+AG247+AG118</f>
        <v>350</v>
      </c>
      <c r="AH336" s="708" t="n">
        <f aca="false">AH$306+AH290+AH247+AH118</f>
        <v>350</v>
      </c>
      <c r="AI336" s="708" t="n">
        <f aca="false">AI$306+AI290+AI247+AI118</f>
        <v>100</v>
      </c>
      <c r="AJ336" s="708" t="n">
        <f aca="false">AJ$306+AJ290+AJ247+AJ118</f>
        <v>520</v>
      </c>
      <c r="AK336" s="708" t="n">
        <f aca="false">AK$306+AK290+AK247+AK118</f>
        <v>350</v>
      </c>
      <c r="AL336" s="708" t="e">
        <f aca="false">AL$306+AL290+AL247+AL118</f>
        <v>#N/A</v>
      </c>
      <c r="AM336" s="708" t="e">
        <f aca="false">AM$306+AM290+AM247+AM118</f>
        <v>#N/A</v>
      </c>
      <c r="AN336" s="708" t="e">
        <f aca="false">AN$306+AN290+AN247+AN118</f>
        <v>#N/A</v>
      </c>
    </row>
    <row r="337" customFormat="false" ht="17.25" hidden="false" customHeight="false" outlineLevel="0" collapsed="false">
      <c r="A337" s="2"/>
      <c r="B337" s="4"/>
      <c r="C337" s="700" t="n">
        <v>28</v>
      </c>
      <c r="D337" s="637"/>
      <c r="E337" s="620"/>
      <c r="F337" s="704" t="n">
        <f aca="false">F$306+F291+F248+F119</f>
        <v>0</v>
      </c>
      <c r="G337" s="704" t="n">
        <f aca="false">G$306+G291+G248+G119</f>
        <v>0</v>
      </c>
      <c r="H337" s="704" t="n">
        <f aca="false">H$306+H291+H248+H119</f>
        <v>0</v>
      </c>
      <c r="I337" s="704" t="n">
        <f aca="false">I$306+I291+I248+I119</f>
        <v>0</v>
      </c>
      <c r="J337" s="639"/>
      <c r="K337" s="705" t="n">
        <f aca="false">SUM(F337:I337)</f>
        <v>0</v>
      </c>
      <c r="L337" s="639"/>
      <c r="M337" s="639"/>
      <c r="N337" s="706" t="n">
        <f aca="false">N$306+N291+N248+N119</f>
        <v>0</v>
      </c>
      <c r="O337" s="706" t="n">
        <f aca="false">O$306+O291+O248+O119</f>
        <v>0</v>
      </c>
      <c r="P337" s="706" t="n">
        <f aca="false">P$306+P291+P248+P119</f>
        <v>0</v>
      </c>
      <c r="Q337" s="706" t="n">
        <f aca="false">Q$306+Q291+Q248+Q119</f>
        <v>0</v>
      </c>
      <c r="R337" s="643"/>
      <c r="S337" s="707" t="n">
        <f aca="false">SUM(N337:Q337)</f>
        <v>0</v>
      </c>
      <c r="T337" s="643"/>
      <c r="U337" s="708" t="n">
        <f aca="false">U$306+U291+U248+U119</f>
        <v>400</v>
      </c>
      <c r="V337" s="708" t="n">
        <f aca="false">V$306+V291+V248+V119</f>
        <v>470</v>
      </c>
      <c r="W337" s="708" t="n">
        <f aca="false">W$306+W291+W248+W119</f>
        <v>500</v>
      </c>
      <c r="X337" s="708" t="n">
        <f aca="false">X$306+X291+X248+X119</f>
        <v>420</v>
      </c>
      <c r="Y337" s="708" t="n">
        <f aca="false">Y$306+Y291+Y248+Y119</f>
        <v>430</v>
      </c>
      <c r="Z337" s="708" t="n">
        <f aca="false">Z$306+Z291+Z248+Z119</f>
        <v>430</v>
      </c>
      <c r="AA337" s="708" t="n">
        <f aca="false">AA$306+AA291+AA248+AA119</f>
        <v>820</v>
      </c>
      <c r="AB337" s="708" t="n">
        <f aca="false">AB$306+AB291+AB248+AB119</f>
        <v>880</v>
      </c>
      <c r="AC337" s="708" t="n">
        <f aca="false">AC$306+AC291+AC248+AC119</f>
        <v>880</v>
      </c>
      <c r="AD337" s="708" t="n">
        <f aca="false">AD$306+AD291+AD248+AD119</f>
        <v>0</v>
      </c>
      <c r="AE337" s="708" t="n">
        <f aca="false">AE$306+AE291+AE248+AE119</f>
        <v>350</v>
      </c>
      <c r="AF337" s="708" t="n">
        <f aca="false">AF$306+AF291+AF248+AF119</f>
        <v>350</v>
      </c>
      <c r="AG337" s="708" t="n">
        <f aca="false">AG$306+AG291+AG248+AG119</f>
        <v>350</v>
      </c>
      <c r="AH337" s="708" t="n">
        <f aca="false">AH$306+AH291+AH248+AH119</f>
        <v>350</v>
      </c>
      <c r="AI337" s="708" t="n">
        <f aca="false">AI$306+AI291+AI248+AI119</f>
        <v>100</v>
      </c>
      <c r="AJ337" s="708" t="n">
        <f aca="false">AJ$306+AJ291+AJ248+AJ119</f>
        <v>520</v>
      </c>
      <c r="AK337" s="708" t="n">
        <f aca="false">AK$306+AK291+AK248+AK119</f>
        <v>350</v>
      </c>
      <c r="AL337" s="708" t="e">
        <f aca="false">AL$306+AL291+AL248+AL119</f>
        <v>#N/A</v>
      </c>
      <c r="AM337" s="708" t="e">
        <f aca="false">AM$306+AM291+AM248+AM119</f>
        <v>#N/A</v>
      </c>
      <c r="AN337" s="708" t="e">
        <f aca="false">AN$306+AN291+AN248+AN119</f>
        <v>#N/A</v>
      </c>
    </row>
    <row r="338" customFormat="false" ht="17.25" hidden="false" customHeight="false" outlineLevel="0" collapsed="false">
      <c r="A338" s="2"/>
      <c r="B338" s="4"/>
      <c r="C338" s="700" t="n">
        <v>29</v>
      </c>
      <c r="D338" s="637"/>
      <c r="E338" s="620"/>
      <c r="F338" s="704" t="n">
        <f aca="false">F$306+F292+F249+F120</f>
        <v>0</v>
      </c>
      <c r="G338" s="704" t="n">
        <f aca="false">G$306+G292+G249+G120</f>
        <v>0</v>
      </c>
      <c r="H338" s="704" t="n">
        <f aca="false">H$306+H292+H249+H120</f>
        <v>0</v>
      </c>
      <c r="I338" s="704" t="n">
        <f aca="false">I$306+I292+I249+I120</f>
        <v>0</v>
      </c>
      <c r="J338" s="639"/>
      <c r="K338" s="705" t="n">
        <f aca="false">SUM(F338:I338)</f>
        <v>0</v>
      </c>
      <c r="L338" s="639"/>
      <c r="M338" s="639"/>
      <c r="N338" s="706" t="n">
        <f aca="false">N$306+N292+N249+N120</f>
        <v>0</v>
      </c>
      <c r="O338" s="706" t="n">
        <f aca="false">O$306+O292+O249+O120</f>
        <v>0</v>
      </c>
      <c r="P338" s="706" t="n">
        <f aca="false">P$306+P292+P249+P120</f>
        <v>0</v>
      </c>
      <c r="Q338" s="706" t="n">
        <f aca="false">Q$306+Q292+Q249+Q120</f>
        <v>0</v>
      </c>
      <c r="R338" s="643"/>
      <c r="S338" s="707" t="n">
        <f aca="false">SUM(N338:Q338)</f>
        <v>0</v>
      </c>
      <c r="T338" s="643"/>
      <c r="U338" s="708" t="n">
        <f aca="false">U$306+U292+U249+U120</f>
        <v>400</v>
      </c>
      <c r="V338" s="708" t="n">
        <f aca="false">V$306+V292+V249+V120</f>
        <v>470</v>
      </c>
      <c r="W338" s="708" t="n">
        <f aca="false">W$306+W292+W249+W120</f>
        <v>500</v>
      </c>
      <c r="X338" s="708" t="n">
        <f aca="false">X$306+X292+X249+X120</f>
        <v>420</v>
      </c>
      <c r="Y338" s="708" t="n">
        <f aca="false">Y$306+Y292+Y249+Y120</f>
        <v>430</v>
      </c>
      <c r="Z338" s="708" t="n">
        <f aca="false">Z$306+Z292+Z249+Z120</f>
        <v>430</v>
      </c>
      <c r="AA338" s="708" t="n">
        <f aca="false">AA$306+AA292+AA249+AA120</f>
        <v>820</v>
      </c>
      <c r="AB338" s="708" t="n">
        <f aca="false">AB$306+AB292+AB249+AB120</f>
        <v>880</v>
      </c>
      <c r="AC338" s="708" t="n">
        <f aca="false">AC$306+AC292+AC249+AC120</f>
        <v>880</v>
      </c>
      <c r="AD338" s="708" t="n">
        <f aca="false">AD$306+AD292+AD249+AD120</f>
        <v>0</v>
      </c>
      <c r="AE338" s="708" t="n">
        <f aca="false">AE$306+AE292+AE249+AE120</f>
        <v>350</v>
      </c>
      <c r="AF338" s="708" t="n">
        <f aca="false">AF$306+AF292+AF249+AF120</f>
        <v>350</v>
      </c>
      <c r="AG338" s="708" t="n">
        <f aca="false">AG$306+AG292+AG249+AG120</f>
        <v>350</v>
      </c>
      <c r="AH338" s="708" t="n">
        <f aca="false">AH$306+AH292+AH249+AH120</f>
        <v>350</v>
      </c>
      <c r="AI338" s="708" t="n">
        <f aca="false">AI$306+AI292+AI249+AI120</f>
        <v>100</v>
      </c>
      <c r="AJ338" s="708" t="n">
        <f aca="false">AJ$306+AJ292+AJ249+AJ120</f>
        <v>520</v>
      </c>
      <c r="AK338" s="708" t="n">
        <f aca="false">AK$306+AK292+AK249+AK120</f>
        <v>350</v>
      </c>
      <c r="AL338" s="708" t="e">
        <f aca="false">AL$306+AL292+AL249+AL120</f>
        <v>#N/A</v>
      </c>
      <c r="AM338" s="708" t="e">
        <f aca="false">AM$306+AM292+AM249+AM120</f>
        <v>#N/A</v>
      </c>
      <c r="AN338" s="708" t="e">
        <f aca="false">AN$306+AN292+AN249+AN120</f>
        <v>#N/A</v>
      </c>
    </row>
    <row r="339" customFormat="false" ht="17.25" hidden="false" customHeight="false" outlineLevel="0" collapsed="false">
      <c r="A339" s="2"/>
      <c r="B339" s="4"/>
      <c r="C339" s="700" t="n">
        <v>30</v>
      </c>
      <c r="D339" s="637"/>
      <c r="E339" s="620"/>
      <c r="F339" s="704" t="n">
        <f aca="false">F$306+F293+F250+F121</f>
        <v>0</v>
      </c>
      <c r="G339" s="704" t="n">
        <f aca="false">G$306+G293+G250+G121</f>
        <v>0</v>
      </c>
      <c r="H339" s="704" t="n">
        <f aca="false">H$306+H293+H250+H121</f>
        <v>0</v>
      </c>
      <c r="I339" s="704" t="n">
        <f aca="false">I$306+I293+I250+I121</f>
        <v>0</v>
      </c>
      <c r="J339" s="639"/>
      <c r="K339" s="705" t="n">
        <f aca="false">SUM(F339:I339)</f>
        <v>0</v>
      </c>
      <c r="L339" s="639"/>
      <c r="M339" s="639"/>
      <c r="N339" s="706" t="n">
        <f aca="false">N$306+N293+N250+N121</f>
        <v>0</v>
      </c>
      <c r="O339" s="706" t="n">
        <f aca="false">O$306+O293+O250+O121</f>
        <v>0</v>
      </c>
      <c r="P339" s="706" t="n">
        <f aca="false">P$306+P293+P250+P121</f>
        <v>0</v>
      </c>
      <c r="Q339" s="706" t="n">
        <f aca="false">Q$306+Q293+Q250+Q121</f>
        <v>0</v>
      </c>
      <c r="R339" s="643"/>
      <c r="S339" s="707" t="n">
        <f aca="false">SUM(N339:Q339)</f>
        <v>0</v>
      </c>
      <c r="T339" s="643"/>
      <c r="U339" s="708" t="n">
        <f aca="false">U$306+U293+U250+U121</f>
        <v>400</v>
      </c>
      <c r="V339" s="708" t="n">
        <f aca="false">V$306+V293+V250+V121</f>
        <v>470</v>
      </c>
      <c r="W339" s="708" t="n">
        <f aca="false">W$306+W293+W250+W121</f>
        <v>500</v>
      </c>
      <c r="X339" s="708" t="n">
        <f aca="false">X$306+X293+X250+X121</f>
        <v>420</v>
      </c>
      <c r="Y339" s="708" t="n">
        <f aca="false">Y$306+Y293+Y250+Y121</f>
        <v>430</v>
      </c>
      <c r="Z339" s="708" t="n">
        <f aca="false">Z$306+Z293+Z250+Z121</f>
        <v>430</v>
      </c>
      <c r="AA339" s="708" t="n">
        <f aca="false">AA$306+AA293+AA250+AA121</f>
        <v>820</v>
      </c>
      <c r="AB339" s="708" t="n">
        <f aca="false">AB$306+AB293+AB250+AB121</f>
        <v>880</v>
      </c>
      <c r="AC339" s="708" t="n">
        <f aca="false">AC$306+AC293+AC250+AC121</f>
        <v>880</v>
      </c>
      <c r="AD339" s="708" t="n">
        <f aca="false">AD$306+AD293+AD250+AD121</f>
        <v>0</v>
      </c>
      <c r="AE339" s="708" t="n">
        <f aca="false">AE$306+AE293+AE250+AE121</f>
        <v>350</v>
      </c>
      <c r="AF339" s="708" t="n">
        <f aca="false">AF$306+AF293+AF250+AF121</f>
        <v>350</v>
      </c>
      <c r="AG339" s="708" t="n">
        <f aca="false">AG$306+AG293+AG250+AG121</f>
        <v>350</v>
      </c>
      <c r="AH339" s="708" t="n">
        <f aca="false">AH$306+AH293+AH250+AH121</f>
        <v>350</v>
      </c>
      <c r="AI339" s="708" t="n">
        <f aca="false">AI$306+AI293+AI250+AI121</f>
        <v>100</v>
      </c>
      <c r="AJ339" s="708" t="n">
        <f aca="false">AJ$306+AJ293+AJ250+AJ121</f>
        <v>520</v>
      </c>
      <c r="AK339" s="708" t="n">
        <f aca="false">AK$306+AK293+AK250+AK121</f>
        <v>350</v>
      </c>
      <c r="AL339" s="708" t="e">
        <f aca="false">AL$306+AL293+AL250+AL121</f>
        <v>#N/A</v>
      </c>
      <c r="AM339" s="708" t="e">
        <f aca="false">AM$306+AM293+AM250+AM121</f>
        <v>#N/A</v>
      </c>
      <c r="AN339" s="708" t="e">
        <f aca="false">AN$306+AN293+AN250+AN121</f>
        <v>#N/A</v>
      </c>
    </row>
    <row r="340" customFormat="false" ht="17.25" hidden="false" customHeight="false" outlineLevel="0" collapsed="false">
      <c r="A340" s="2"/>
      <c r="B340" s="4"/>
      <c r="C340" s="700" t="n">
        <v>31</v>
      </c>
      <c r="D340" s="637"/>
      <c r="E340" s="620"/>
      <c r="F340" s="704" t="n">
        <f aca="false">F$306+F294+F251+F122</f>
        <v>0</v>
      </c>
      <c r="G340" s="704" t="n">
        <f aca="false">G$306+G294+G251+G122</f>
        <v>0</v>
      </c>
      <c r="H340" s="704" t="n">
        <f aca="false">H$306+H294+H251+H122</f>
        <v>0</v>
      </c>
      <c r="I340" s="704" t="n">
        <f aca="false">I$306+I294+I251+I122</f>
        <v>0</v>
      </c>
      <c r="J340" s="639"/>
      <c r="K340" s="705" t="n">
        <f aca="false">SUM(F340:I340)</f>
        <v>0</v>
      </c>
      <c r="L340" s="639"/>
      <c r="M340" s="639"/>
      <c r="N340" s="706" t="n">
        <f aca="false">N$306+N294+N251+N122</f>
        <v>0</v>
      </c>
      <c r="O340" s="706" t="n">
        <f aca="false">O$306+O294+O251+O122</f>
        <v>0</v>
      </c>
      <c r="P340" s="706" t="n">
        <f aca="false">P$306+P294+P251+P122</f>
        <v>0</v>
      </c>
      <c r="Q340" s="706" t="n">
        <f aca="false">Q$306+Q294+Q251+Q122</f>
        <v>0</v>
      </c>
      <c r="R340" s="643"/>
      <c r="S340" s="707" t="n">
        <f aca="false">SUM(N340:Q340)</f>
        <v>0</v>
      </c>
      <c r="T340" s="643"/>
      <c r="U340" s="708" t="n">
        <f aca="false">U$306+U294+U251+U122</f>
        <v>400</v>
      </c>
      <c r="V340" s="708" t="n">
        <f aca="false">V$306+V294+V251+V122</f>
        <v>470</v>
      </c>
      <c r="W340" s="708" t="n">
        <f aca="false">W$306+W294+W251+W122</f>
        <v>500</v>
      </c>
      <c r="X340" s="708" t="n">
        <f aca="false">X$306+X294+X251+X122</f>
        <v>420</v>
      </c>
      <c r="Y340" s="708" t="n">
        <f aca="false">Y$306+Y294+Y251+Y122</f>
        <v>430</v>
      </c>
      <c r="Z340" s="708" t="n">
        <f aca="false">Z$306+Z294+Z251+Z122</f>
        <v>430</v>
      </c>
      <c r="AA340" s="708" t="n">
        <f aca="false">AA$306+AA294+AA251+AA122</f>
        <v>820</v>
      </c>
      <c r="AB340" s="708" t="n">
        <f aca="false">AB$306+AB294+AB251+AB122</f>
        <v>880</v>
      </c>
      <c r="AC340" s="708" t="n">
        <f aca="false">AC$306+AC294+AC251+AC122</f>
        <v>880</v>
      </c>
      <c r="AD340" s="708" t="n">
        <f aca="false">AD$306+AD294+AD251+AD122</f>
        <v>0</v>
      </c>
      <c r="AE340" s="708" t="n">
        <f aca="false">AE$306+AE294+AE251+AE122</f>
        <v>350</v>
      </c>
      <c r="AF340" s="708" t="n">
        <f aca="false">AF$306+AF294+AF251+AF122</f>
        <v>350</v>
      </c>
      <c r="AG340" s="708" t="n">
        <f aca="false">AG$306+AG294+AG251+AG122</f>
        <v>350</v>
      </c>
      <c r="AH340" s="708" t="n">
        <f aca="false">AH$306+AH294+AH251+AH122</f>
        <v>350</v>
      </c>
      <c r="AI340" s="708" t="n">
        <f aca="false">AI$306+AI294+AI251+AI122</f>
        <v>5100</v>
      </c>
      <c r="AJ340" s="708" t="n">
        <f aca="false">AJ$306+AJ294+AJ251+AJ122</f>
        <v>520</v>
      </c>
      <c r="AK340" s="708" t="n">
        <f aca="false">AK$306+AK294+AK251+AK122</f>
        <v>350</v>
      </c>
      <c r="AL340" s="708" t="e">
        <f aca="false">AL$306+AL294+AL251+AL122</f>
        <v>#N/A</v>
      </c>
      <c r="AM340" s="708" t="e">
        <f aca="false">AM$306+AM294+AM251+AM122</f>
        <v>#N/A</v>
      </c>
      <c r="AN340" s="708" t="e">
        <f aca="false">AN$306+AN294+AN251+AN122</f>
        <v>#N/A</v>
      </c>
    </row>
    <row r="341" customFormat="false" ht="17.25" hidden="false" customHeight="false" outlineLevel="0" collapsed="false">
      <c r="A341" s="2"/>
      <c r="B341" s="4"/>
      <c r="C341" s="700" t="n">
        <v>32</v>
      </c>
      <c r="D341" s="637"/>
      <c r="E341" s="620"/>
      <c r="F341" s="704" t="n">
        <f aca="false">F$306+F295+F252+F123</f>
        <v>0</v>
      </c>
      <c r="G341" s="704" t="n">
        <f aca="false">G$306+G295+G252+G123</f>
        <v>0</v>
      </c>
      <c r="H341" s="704" t="n">
        <f aca="false">H$306+H295+H252+H123</f>
        <v>0</v>
      </c>
      <c r="I341" s="704" t="n">
        <f aca="false">I$306+I295+I252+I123</f>
        <v>0</v>
      </c>
      <c r="J341" s="639"/>
      <c r="K341" s="705" t="n">
        <f aca="false">SUM(F341:I341)</f>
        <v>0</v>
      </c>
      <c r="L341" s="639"/>
      <c r="M341" s="639"/>
      <c r="N341" s="706" t="n">
        <f aca="false">N$306+N295+N252+N123</f>
        <v>0</v>
      </c>
      <c r="O341" s="706" t="n">
        <f aca="false">O$306+O295+O252+O123</f>
        <v>0</v>
      </c>
      <c r="P341" s="706" t="n">
        <f aca="false">P$306+P295+P252+P123</f>
        <v>0</v>
      </c>
      <c r="Q341" s="706" t="n">
        <f aca="false">Q$306+Q295+Q252+Q123</f>
        <v>0</v>
      </c>
      <c r="R341" s="643"/>
      <c r="S341" s="707" t="n">
        <f aca="false">SUM(N341:Q341)</f>
        <v>0</v>
      </c>
      <c r="T341" s="643"/>
      <c r="U341" s="708" t="n">
        <f aca="false">U$306+U295+U252+U123</f>
        <v>400</v>
      </c>
      <c r="V341" s="708" t="n">
        <f aca="false">V$306+V295+V252+V123</f>
        <v>470</v>
      </c>
      <c r="W341" s="708" t="n">
        <f aca="false">W$306+W295+W252+W123</f>
        <v>500</v>
      </c>
      <c r="X341" s="708" t="n">
        <f aca="false">X$306+X295+X252+X123</f>
        <v>420</v>
      </c>
      <c r="Y341" s="708" t="n">
        <f aca="false">Y$306+Y295+Y252+Y123</f>
        <v>430</v>
      </c>
      <c r="Z341" s="708" t="n">
        <f aca="false">Z$306+Z295+Z252+Z123</f>
        <v>430</v>
      </c>
      <c r="AA341" s="708" t="n">
        <f aca="false">AA$306+AA295+AA252+AA123</f>
        <v>820</v>
      </c>
      <c r="AB341" s="708" t="n">
        <f aca="false">AB$306+AB295+AB252+AB123</f>
        <v>880</v>
      </c>
      <c r="AC341" s="708" t="n">
        <f aca="false">AC$306+AC295+AC252+AC123</f>
        <v>880</v>
      </c>
      <c r="AD341" s="708" t="n">
        <f aca="false">AD$306+AD295+AD252+AD123</f>
        <v>0</v>
      </c>
      <c r="AE341" s="708" t="n">
        <f aca="false">AE$306+AE295+AE252+AE123</f>
        <v>350</v>
      </c>
      <c r="AF341" s="708" t="n">
        <f aca="false">AF$306+AF295+AF252+AF123</f>
        <v>350</v>
      </c>
      <c r="AG341" s="708" t="n">
        <f aca="false">AG$306+AG295+AG252+AG123</f>
        <v>350</v>
      </c>
      <c r="AH341" s="708" t="n">
        <f aca="false">AH$306+AH295+AH252+AH123</f>
        <v>350</v>
      </c>
      <c r="AI341" s="708" t="n">
        <f aca="false">AI$306+AI295+AI252+AI123</f>
        <v>100</v>
      </c>
      <c r="AJ341" s="708" t="n">
        <f aca="false">AJ$306+AJ295+AJ252+AJ123</f>
        <v>520</v>
      </c>
      <c r="AK341" s="708" t="n">
        <f aca="false">AK$306+AK295+AK252+AK123</f>
        <v>350</v>
      </c>
      <c r="AL341" s="708" t="e">
        <f aca="false">AL$306+AL295+AL252+AL123</f>
        <v>#N/A</v>
      </c>
      <c r="AM341" s="708" t="e">
        <f aca="false">AM$306+AM295+AM252+AM123</f>
        <v>#N/A</v>
      </c>
      <c r="AN341" s="708" t="e">
        <f aca="false">AN$306+AN295+AN252+AN123</f>
        <v>#N/A</v>
      </c>
    </row>
    <row r="342" customFormat="false" ht="17.25" hidden="false" customHeight="false" outlineLevel="0" collapsed="false">
      <c r="A342" s="2"/>
      <c r="B342" s="4"/>
      <c r="C342" s="700" t="n">
        <v>33</v>
      </c>
      <c r="D342" s="637"/>
      <c r="E342" s="620"/>
      <c r="F342" s="704" t="n">
        <f aca="false">F$306+F296+F253+F124</f>
        <v>0</v>
      </c>
      <c r="G342" s="704" t="n">
        <f aca="false">G$306+G296+G253+G124</f>
        <v>0</v>
      </c>
      <c r="H342" s="704" t="n">
        <f aca="false">H$306+H296+H253+H124</f>
        <v>0</v>
      </c>
      <c r="I342" s="704" t="n">
        <f aca="false">I$306+I296+I253+I124</f>
        <v>0</v>
      </c>
      <c r="J342" s="639"/>
      <c r="K342" s="705" t="n">
        <f aca="false">SUM(F342:I342)</f>
        <v>0</v>
      </c>
      <c r="L342" s="639"/>
      <c r="M342" s="639"/>
      <c r="N342" s="706" t="n">
        <f aca="false">N$306+N296+N253+N124</f>
        <v>0</v>
      </c>
      <c r="O342" s="706" t="n">
        <f aca="false">O$306+O296+O253+O124</f>
        <v>0</v>
      </c>
      <c r="P342" s="706" t="n">
        <f aca="false">P$306+P296+P253+P124</f>
        <v>0</v>
      </c>
      <c r="Q342" s="706" t="n">
        <f aca="false">Q$306+Q296+Q253+Q124</f>
        <v>0</v>
      </c>
      <c r="R342" s="643"/>
      <c r="S342" s="707" t="n">
        <f aca="false">SUM(N342:Q342)</f>
        <v>0</v>
      </c>
      <c r="T342" s="643"/>
      <c r="U342" s="708" t="n">
        <f aca="false">U$306+U296+U253+U124</f>
        <v>400</v>
      </c>
      <c r="V342" s="708" t="n">
        <f aca="false">V$306+V296+V253+V124</f>
        <v>470</v>
      </c>
      <c r="W342" s="708" t="n">
        <f aca="false">W$306+W296+W253+W124</f>
        <v>500</v>
      </c>
      <c r="X342" s="708" t="n">
        <f aca="false">X$306+X296+X253+X124</f>
        <v>420</v>
      </c>
      <c r="Y342" s="708" t="n">
        <f aca="false">Y$306+Y296+Y253+Y124</f>
        <v>430</v>
      </c>
      <c r="Z342" s="708" t="n">
        <f aca="false">Z$306+Z296+Z253+Z124</f>
        <v>430</v>
      </c>
      <c r="AA342" s="708" t="n">
        <f aca="false">AA$306+AA296+AA253+AA124</f>
        <v>820</v>
      </c>
      <c r="AB342" s="708" t="n">
        <f aca="false">AB$306+AB296+AB253+AB124</f>
        <v>880</v>
      </c>
      <c r="AC342" s="708" t="n">
        <f aca="false">AC$306+AC296+AC253+AC124</f>
        <v>880</v>
      </c>
      <c r="AD342" s="708" t="n">
        <f aca="false">AD$306+AD296+AD253+AD124</f>
        <v>0</v>
      </c>
      <c r="AE342" s="708" t="n">
        <f aca="false">AE$306+AE296+AE253+AE124</f>
        <v>350</v>
      </c>
      <c r="AF342" s="708" t="n">
        <f aca="false">AF$306+AF296+AF253+AF124</f>
        <v>350</v>
      </c>
      <c r="AG342" s="708" t="n">
        <f aca="false">AG$306+AG296+AG253+AG124</f>
        <v>350</v>
      </c>
      <c r="AH342" s="708" t="n">
        <f aca="false">AH$306+AH296+AH253+AH124</f>
        <v>350</v>
      </c>
      <c r="AI342" s="708" t="n">
        <f aca="false">AI$306+AI296+AI253+AI124</f>
        <v>100</v>
      </c>
      <c r="AJ342" s="708" t="n">
        <f aca="false">AJ$306+AJ296+AJ253+AJ124</f>
        <v>520</v>
      </c>
      <c r="AK342" s="708" t="n">
        <f aca="false">AK$306+AK296+AK253+AK124</f>
        <v>350</v>
      </c>
      <c r="AL342" s="708" t="e">
        <f aca="false">AL$306+AL296+AL253+AL124</f>
        <v>#N/A</v>
      </c>
      <c r="AM342" s="708" t="e">
        <f aca="false">AM$306+AM296+AM253+AM124</f>
        <v>#N/A</v>
      </c>
      <c r="AN342" s="708" t="e">
        <f aca="false">AN$306+AN296+AN253+AN124</f>
        <v>#N/A</v>
      </c>
    </row>
    <row r="343" customFormat="false" ht="17.25" hidden="false" customHeight="false" outlineLevel="0" collapsed="false">
      <c r="A343" s="2"/>
      <c r="B343" s="4"/>
      <c r="C343" s="700" t="n">
        <v>34</v>
      </c>
      <c r="D343" s="637"/>
      <c r="E343" s="620"/>
      <c r="F343" s="704" t="n">
        <f aca="false">F$306+F297+F254+F125</f>
        <v>0</v>
      </c>
      <c r="G343" s="704" t="n">
        <f aca="false">G$306+G297+G254+G125</f>
        <v>0</v>
      </c>
      <c r="H343" s="704" t="n">
        <f aca="false">H$306+H297+H254+H125</f>
        <v>0</v>
      </c>
      <c r="I343" s="704" t="n">
        <f aca="false">I$306+I297+I254+I125</f>
        <v>0</v>
      </c>
      <c r="J343" s="639"/>
      <c r="K343" s="705" t="n">
        <f aca="false">SUM(F343:I343)</f>
        <v>0</v>
      </c>
      <c r="L343" s="639"/>
      <c r="M343" s="639"/>
      <c r="N343" s="706" t="n">
        <f aca="false">N$306+N297+N254+N125</f>
        <v>0</v>
      </c>
      <c r="O343" s="706" t="n">
        <f aca="false">O$306+O297+O254+O125</f>
        <v>0</v>
      </c>
      <c r="P343" s="706" t="n">
        <f aca="false">P$306+P297+P254+P125</f>
        <v>0</v>
      </c>
      <c r="Q343" s="706" t="n">
        <f aca="false">Q$306+Q297+Q254+Q125</f>
        <v>0</v>
      </c>
      <c r="R343" s="643"/>
      <c r="S343" s="707" t="n">
        <f aca="false">SUM(N343:Q343)</f>
        <v>0</v>
      </c>
      <c r="T343" s="643"/>
      <c r="U343" s="708" t="n">
        <f aca="false">U$306+U297+U254+U125</f>
        <v>400</v>
      </c>
      <c r="V343" s="708" t="n">
        <f aca="false">V$306+V297+V254+V125</f>
        <v>470</v>
      </c>
      <c r="W343" s="708" t="n">
        <f aca="false">W$306+W297+W254+W125</f>
        <v>500</v>
      </c>
      <c r="X343" s="708" t="n">
        <f aca="false">X$306+X297+X254+X125</f>
        <v>420</v>
      </c>
      <c r="Y343" s="708" t="n">
        <f aca="false">Y$306+Y297+Y254+Y125</f>
        <v>430</v>
      </c>
      <c r="Z343" s="708" t="n">
        <f aca="false">Z$306+Z297+Z254+Z125</f>
        <v>430</v>
      </c>
      <c r="AA343" s="708" t="n">
        <f aca="false">AA$306+AA297+AA254+AA125</f>
        <v>820</v>
      </c>
      <c r="AB343" s="708" t="n">
        <f aca="false">AB$306+AB297+AB254+AB125</f>
        <v>880</v>
      </c>
      <c r="AC343" s="708" t="n">
        <f aca="false">AC$306+AC297+AC254+AC125</f>
        <v>880</v>
      </c>
      <c r="AD343" s="708" t="n">
        <f aca="false">AD$306+AD297+AD254+AD125</f>
        <v>0</v>
      </c>
      <c r="AE343" s="708" t="n">
        <f aca="false">AE$306+AE297+AE254+AE125</f>
        <v>350</v>
      </c>
      <c r="AF343" s="708" t="n">
        <f aca="false">AF$306+AF297+AF254+AF125</f>
        <v>350</v>
      </c>
      <c r="AG343" s="708" t="n">
        <f aca="false">AG$306+AG297+AG254+AG125</f>
        <v>350</v>
      </c>
      <c r="AH343" s="708" t="n">
        <f aca="false">AH$306+AH297+AH254+AH125</f>
        <v>350</v>
      </c>
      <c r="AI343" s="708" t="n">
        <f aca="false">AI$306+AI297+AI254+AI125</f>
        <v>100</v>
      </c>
      <c r="AJ343" s="708" t="n">
        <f aca="false">AJ$306+AJ297+AJ254+AJ125</f>
        <v>520</v>
      </c>
      <c r="AK343" s="708" t="n">
        <f aca="false">AK$306+AK297+AK254+AK125</f>
        <v>350</v>
      </c>
      <c r="AL343" s="708" t="e">
        <f aca="false">AL$306+AL297+AL254+AL125</f>
        <v>#N/A</v>
      </c>
      <c r="AM343" s="708" t="e">
        <f aca="false">AM$306+AM297+AM254+AM125</f>
        <v>#N/A</v>
      </c>
      <c r="AN343" s="708" t="e">
        <f aca="false">AN$306+AN297+AN254+AN125</f>
        <v>#N/A</v>
      </c>
    </row>
    <row r="344" customFormat="false" ht="17.25" hidden="false" customHeight="false" outlineLevel="0" collapsed="false">
      <c r="A344" s="2"/>
      <c r="B344" s="4"/>
      <c r="C344" s="700" t="n">
        <v>35</v>
      </c>
      <c r="D344" s="637"/>
      <c r="E344" s="620"/>
      <c r="F344" s="704" t="n">
        <f aca="false">F$306+F298+F255+F126</f>
        <v>0</v>
      </c>
      <c r="G344" s="704" t="n">
        <f aca="false">G$306+G298+G255+G126</f>
        <v>0</v>
      </c>
      <c r="H344" s="704" t="n">
        <f aca="false">H$306+H298+H255+H126</f>
        <v>0</v>
      </c>
      <c r="I344" s="704" t="n">
        <f aca="false">I$306+I298+I255+I126</f>
        <v>0</v>
      </c>
      <c r="J344" s="639"/>
      <c r="K344" s="705" t="n">
        <f aca="false">SUM(F344:I344)</f>
        <v>0</v>
      </c>
      <c r="L344" s="639"/>
      <c r="M344" s="639"/>
      <c r="N344" s="706" t="n">
        <f aca="false">N$306+N298+N255+N126</f>
        <v>0</v>
      </c>
      <c r="O344" s="706" t="n">
        <f aca="false">O$306+O298+O255+O126</f>
        <v>0</v>
      </c>
      <c r="P344" s="706" t="n">
        <f aca="false">P$306+P298+P255+P126</f>
        <v>0</v>
      </c>
      <c r="Q344" s="706" t="n">
        <f aca="false">Q$306+Q298+Q255+Q126</f>
        <v>0</v>
      </c>
      <c r="R344" s="643"/>
      <c r="S344" s="707" t="n">
        <f aca="false">SUM(N344:Q344)</f>
        <v>0</v>
      </c>
      <c r="T344" s="643"/>
      <c r="U344" s="708" t="n">
        <f aca="false">U$306+U298+U255+U126</f>
        <v>400</v>
      </c>
      <c r="V344" s="708" t="n">
        <f aca="false">V$306+V298+V255+V126</f>
        <v>470</v>
      </c>
      <c r="W344" s="708" t="n">
        <f aca="false">W$306+W298+W255+W126</f>
        <v>500</v>
      </c>
      <c r="X344" s="708" t="n">
        <f aca="false">X$306+X298+X255+X126</f>
        <v>420</v>
      </c>
      <c r="Y344" s="708" t="n">
        <f aca="false">Y$306+Y298+Y255+Y126</f>
        <v>430</v>
      </c>
      <c r="Z344" s="708" t="n">
        <f aca="false">Z$306+Z298+Z255+Z126</f>
        <v>430</v>
      </c>
      <c r="AA344" s="708" t="n">
        <f aca="false">AA$306+AA298+AA255+AA126</f>
        <v>820</v>
      </c>
      <c r="AB344" s="708" t="n">
        <f aca="false">AB$306+AB298+AB255+AB126</f>
        <v>880</v>
      </c>
      <c r="AC344" s="708" t="n">
        <f aca="false">AC$306+AC298+AC255+AC126</f>
        <v>880</v>
      </c>
      <c r="AD344" s="708" t="n">
        <f aca="false">AD$306+AD298+AD255+AD126</f>
        <v>0</v>
      </c>
      <c r="AE344" s="708" t="n">
        <f aca="false">AE$306+AE298+AE255+AE126</f>
        <v>350</v>
      </c>
      <c r="AF344" s="708" t="n">
        <f aca="false">AF$306+AF298+AF255+AF126</f>
        <v>350</v>
      </c>
      <c r="AG344" s="708" t="n">
        <f aca="false">AG$306+AG298+AG255+AG126</f>
        <v>350</v>
      </c>
      <c r="AH344" s="708" t="n">
        <f aca="false">AH$306+AH298+AH255+AH126</f>
        <v>350</v>
      </c>
      <c r="AI344" s="708" t="n">
        <f aca="false">AI$306+AI298+AI255+AI126</f>
        <v>100</v>
      </c>
      <c r="AJ344" s="708" t="n">
        <f aca="false">AJ$306+AJ298+AJ255+AJ126</f>
        <v>520</v>
      </c>
      <c r="AK344" s="708" t="n">
        <f aca="false">AK$306+AK298+AK255+AK126</f>
        <v>350</v>
      </c>
      <c r="AL344" s="708" t="e">
        <f aca="false">AL$306+AL298+AL255+AL126</f>
        <v>#N/A</v>
      </c>
      <c r="AM344" s="708" t="e">
        <f aca="false">AM$306+AM298+AM255+AM126</f>
        <v>#N/A</v>
      </c>
      <c r="AN344" s="708" t="e">
        <f aca="false">AN$306+AN298+AN255+AN126</f>
        <v>#N/A</v>
      </c>
    </row>
    <row r="345" customFormat="false" ht="17.25" hidden="false" customHeight="false" outlineLevel="0" collapsed="false">
      <c r="A345" s="2"/>
      <c r="B345" s="4"/>
      <c r="C345" s="700" t="n">
        <v>36</v>
      </c>
      <c r="D345" s="637"/>
      <c r="E345" s="620"/>
      <c r="F345" s="704" t="n">
        <f aca="false">F$306+F299+F256+F127</f>
        <v>0</v>
      </c>
      <c r="G345" s="704" t="n">
        <f aca="false">G$306+G299+G256+G127</f>
        <v>0</v>
      </c>
      <c r="H345" s="704" t="n">
        <f aca="false">H$306+H299+H256+H127</f>
        <v>0</v>
      </c>
      <c r="I345" s="704" t="n">
        <f aca="false">I$306+I299+I256+I127</f>
        <v>0</v>
      </c>
      <c r="J345" s="639"/>
      <c r="K345" s="705" t="n">
        <f aca="false">SUM(F345:I345)</f>
        <v>0</v>
      </c>
      <c r="L345" s="639"/>
      <c r="M345" s="639"/>
      <c r="N345" s="706" t="n">
        <f aca="false">N$306+N299+N256+N127</f>
        <v>0</v>
      </c>
      <c r="O345" s="706" t="n">
        <f aca="false">O$306+O299+O256+O127</f>
        <v>0</v>
      </c>
      <c r="P345" s="706" t="n">
        <f aca="false">P$306+P299+P256+P127</f>
        <v>0</v>
      </c>
      <c r="Q345" s="706" t="n">
        <f aca="false">Q$306+Q299+Q256+Q127</f>
        <v>0</v>
      </c>
      <c r="R345" s="643"/>
      <c r="S345" s="707" t="n">
        <f aca="false">SUM(N345:Q345)</f>
        <v>0</v>
      </c>
      <c r="T345" s="643"/>
      <c r="U345" s="708" t="n">
        <f aca="false">U$306+U299+U256+U127</f>
        <v>400</v>
      </c>
      <c r="V345" s="708" t="n">
        <f aca="false">V$306+V299+V256+V127</f>
        <v>470</v>
      </c>
      <c r="W345" s="708" t="n">
        <f aca="false">W$306+W299+W256+W127</f>
        <v>500</v>
      </c>
      <c r="X345" s="708" t="n">
        <f aca="false">X$306+X299+X256+X127</f>
        <v>420</v>
      </c>
      <c r="Y345" s="708" t="n">
        <f aca="false">Y$306+Y299+Y256+Y127</f>
        <v>430</v>
      </c>
      <c r="Z345" s="708" t="n">
        <f aca="false">Z$306+Z299+Z256+Z127</f>
        <v>430</v>
      </c>
      <c r="AA345" s="708" t="n">
        <f aca="false">AA$306+AA299+AA256+AA127</f>
        <v>820</v>
      </c>
      <c r="AB345" s="708" t="n">
        <f aca="false">AB$306+AB299+AB256+AB127</f>
        <v>880</v>
      </c>
      <c r="AC345" s="708" t="n">
        <f aca="false">AC$306+AC299+AC256+AC127</f>
        <v>880</v>
      </c>
      <c r="AD345" s="708" t="n">
        <f aca="false">AD$306+AD299+AD256+AD127</f>
        <v>0</v>
      </c>
      <c r="AE345" s="708" t="n">
        <f aca="false">AE$306+AE299+AE256+AE127</f>
        <v>350</v>
      </c>
      <c r="AF345" s="708" t="n">
        <f aca="false">AF$306+AF299+AF256+AF127</f>
        <v>350</v>
      </c>
      <c r="AG345" s="708" t="n">
        <f aca="false">AG$306+AG299+AG256+AG127</f>
        <v>350</v>
      </c>
      <c r="AH345" s="708" t="n">
        <f aca="false">AH$306+AH299+AH256+AH127</f>
        <v>350</v>
      </c>
      <c r="AI345" s="708" t="n">
        <f aca="false">AI$306+AI299+AI256+AI127</f>
        <v>100</v>
      </c>
      <c r="AJ345" s="708" t="n">
        <f aca="false">AJ$306+AJ299+AJ256+AJ127</f>
        <v>520</v>
      </c>
      <c r="AK345" s="708" t="n">
        <f aca="false">AK$306+AK299+AK256+AK127</f>
        <v>350</v>
      </c>
      <c r="AL345" s="708" t="e">
        <f aca="false">AL$306+AL299+AL256+AL127</f>
        <v>#N/A</v>
      </c>
      <c r="AM345" s="708" t="e">
        <f aca="false">AM$306+AM299+AM256+AM127</f>
        <v>#N/A</v>
      </c>
      <c r="AN345" s="708" t="e">
        <f aca="false">AN$306+AN299+AN256+AN127</f>
        <v>#N/A</v>
      </c>
    </row>
    <row r="346" customFormat="false" ht="17.25" hidden="false" customHeight="false" outlineLevel="0" collapsed="false">
      <c r="A346" s="2"/>
      <c r="B346" s="4"/>
      <c r="C346" s="700" t="n">
        <v>37</v>
      </c>
      <c r="D346" s="637"/>
      <c r="E346" s="620"/>
      <c r="F346" s="704" t="n">
        <f aca="false">F$306+F300+F257+F128</f>
        <v>0</v>
      </c>
      <c r="G346" s="704" t="n">
        <f aca="false">G$306+G300+G257+G128</f>
        <v>0</v>
      </c>
      <c r="H346" s="704" t="n">
        <f aca="false">H$306+H300+H257+H128</f>
        <v>0</v>
      </c>
      <c r="I346" s="704" t="n">
        <f aca="false">I$306+I300+I257+I128</f>
        <v>0</v>
      </c>
      <c r="J346" s="639"/>
      <c r="K346" s="705" t="n">
        <f aca="false">SUM(F346:I346)</f>
        <v>0</v>
      </c>
      <c r="L346" s="639"/>
      <c r="M346" s="639"/>
      <c r="N346" s="706" t="n">
        <f aca="false">N$306+N300+N257+N128</f>
        <v>0</v>
      </c>
      <c r="O346" s="706" t="n">
        <f aca="false">O$306+O300+O257+O128</f>
        <v>0</v>
      </c>
      <c r="P346" s="706" t="n">
        <f aca="false">P$306+P300+P257+P128</f>
        <v>0</v>
      </c>
      <c r="Q346" s="706" t="n">
        <f aca="false">Q$306+Q300+Q257+Q128</f>
        <v>0</v>
      </c>
      <c r="R346" s="643"/>
      <c r="S346" s="707" t="n">
        <f aca="false">SUM(N346:Q346)</f>
        <v>0</v>
      </c>
      <c r="T346" s="643"/>
      <c r="U346" s="708" t="n">
        <f aca="false">U$306+U300+U257+U128</f>
        <v>400</v>
      </c>
      <c r="V346" s="708" t="n">
        <f aca="false">V$306+V300+V257+V128</f>
        <v>9970</v>
      </c>
      <c r="W346" s="708" t="n">
        <f aca="false">W$306+W300+W257+W128</f>
        <v>500</v>
      </c>
      <c r="X346" s="708" t="n">
        <f aca="false">X$306+X300+X257+X128</f>
        <v>420</v>
      </c>
      <c r="Y346" s="708" t="n">
        <f aca="false">Y$306+Y300+Y257+Y128</f>
        <v>430</v>
      </c>
      <c r="Z346" s="708" t="n">
        <f aca="false">Z$306+Z300+Z257+Z128</f>
        <v>430</v>
      </c>
      <c r="AA346" s="708" t="n">
        <f aca="false">AA$306+AA300+AA257+AA128</f>
        <v>15320</v>
      </c>
      <c r="AB346" s="708" t="n">
        <f aca="false">AB$306+AB300+AB257+AB128</f>
        <v>880</v>
      </c>
      <c r="AC346" s="708" t="n">
        <f aca="false">AC$306+AC300+AC257+AC128</f>
        <v>880</v>
      </c>
      <c r="AD346" s="708" t="n">
        <f aca="false">AD$306+AD300+AD257+AD128</f>
        <v>0</v>
      </c>
      <c r="AE346" s="708" t="n">
        <f aca="false">AE$306+AE300+AE257+AE128</f>
        <v>350</v>
      </c>
      <c r="AF346" s="708" t="n">
        <f aca="false">AF$306+AF300+AF257+AF128</f>
        <v>350</v>
      </c>
      <c r="AG346" s="708" t="n">
        <f aca="false">AG$306+AG300+AG257+AG128</f>
        <v>350</v>
      </c>
      <c r="AH346" s="708" t="n">
        <f aca="false">AH$306+AH300+AH257+AH128</f>
        <v>350</v>
      </c>
      <c r="AI346" s="708" t="n">
        <f aca="false">AI$306+AI300+AI257+AI128</f>
        <v>100</v>
      </c>
      <c r="AJ346" s="708" t="n">
        <f aca="false">AJ$306+AJ300+AJ257+AJ128</f>
        <v>520</v>
      </c>
      <c r="AK346" s="708" t="n">
        <f aca="false">AK$306+AK300+AK257+AK128</f>
        <v>350</v>
      </c>
      <c r="AL346" s="708" t="e">
        <f aca="false">AL$306+AL300+AL257+AL128</f>
        <v>#N/A</v>
      </c>
      <c r="AM346" s="708" t="e">
        <f aca="false">AM$306+AM300+AM257+AM128</f>
        <v>#N/A</v>
      </c>
      <c r="AN346" s="708" t="e">
        <f aca="false">AN$306+AN300+AN257+AN128</f>
        <v>#N/A</v>
      </c>
    </row>
    <row r="347" customFormat="false" ht="17.25" hidden="false" customHeight="false" outlineLevel="0" collapsed="false">
      <c r="A347" s="2"/>
      <c r="B347" s="4"/>
      <c r="C347" s="700" t="n">
        <v>38</v>
      </c>
      <c r="D347" s="637"/>
      <c r="E347" s="620"/>
      <c r="F347" s="704" t="n">
        <f aca="false">F$306+F301+F258+F129</f>
        <v>0</v>
      </c>
      <c r="G347" s="704" t="n">
        <f aca="false">G$306+G301+G258+G129</f>
        <v>0</v>
      </c>
      <c r="H347" s="704" t="n">
        <f aca="false">H$306+H301+H258+H129</f>
        <v>0</v>
      </c>
      <c r="I347" s="704" t="n">
        <f aca="false">I$306+I301+I258+I129</f>
        <v>0</v>
      </c>
      <c r="J347" s="639"/>
      <c r="K347" s="705" t="n">
        <f aca="false">SUM(F347:I347)</f>
        <v>0</v>
      </c>
      <c r="L347" s="639"/>
      <c r="M347" s="639"/>
      <c r="N347" s="706" t="n">
        <f aca="false">N$306+N301+N258+N129</f>
        <v>0</v>
      </c>
      <c r="O347" s="706" t="n">
        <f aca="false">O$306+O301+O258+O129</f>
        <v>0</v>
      </c>
      <c r="P347" s="706" t="n">
        <f aca="false">P$306+P301+P258+P129</f>
        <v>0</v>
      </c>
      <c r="Q347" s="706" t="n">
        <f aca="false">Q$306+Q301+Q258+Q129</f>
        <v>0</v>
      </c>
      <c r="R347" s="643"/>
      <c r="S347" s="707" t="n">
        <f aca="false">SUM(N347:Q347)</f>
        <v>0</v>
      </c>
      <c r="T347" s="643"/>
      <c r="U347" s="708" t="n">
        <f aca="false">U$306+U301+U258+U129</f>
        <v>400</v>
      </c>
      <c r="V347" s="708" t="n">
        <f aca="false">V$306+V301+V258+V129</f>
        <v>470</v>
      </c>
      <c r="W347" s="708" t="n">
        <f aca="false">W$306+W301+W258+W129</f>
        <v>500</v>
      </c>
      <c r="X347" s="708" t="n">
        <f aca="false">X$306+X301+X258+X129</f>
        <v>420</v>
      </c>
      <c r="Y347" s="708" t="n">
        <f aca="false">Y$306+Y301+Y258+Y129</f>
        <v>430</v>
      </c>
      <c r="Z347" s="708" t="n">
        <f aca="false">Z$306+Z301+Z258+Z129</f>
        <v>430</v>
      </c>
      <c r="AA347" s="708" t="n">
        <f aca="false">AA$306+AA301+AA258+AA129</f>
        <v>820</v>
      </c>
      <c r="AB347" s="708" t="n">
        <f aca="false">AB$306+AB301+AB258+AB129</f>
        <v>880</v>
      </c>
      <c r="AC347" s="708" t="n">
        <f aca="false">AC$306+AC301+AC258+AC129</f>
        <v>880</v>
      </c>
      <c r="AD347" s="708" t="n">
        <f aca="false">AD$306+AD301+AD258+AD129</f>
        <v>0</v>
      </c>
      <c r="AE347" s="708" t="n">
        <f aca="false">AE$306+AE301+AE258+AE129</f>
        <v>350</v>
      </c>
      <c r="AF347" s="708" t="n">
        <f aca="false">AF$306+AF301+AF258+AF129</f>
        <v>350</v>
      </c>
      <c r="AG347" s="708" t="n">
        <f aca="false">AG$306+AG301+AG258+AG129</f>
        <v>350</v>
      </c>
      <c r="AH347" s="708" t="n">
        <f aca="false">AH$306+AH301+AH258+AH129</f>
        <v>350</v>
      </c>
      <c r="AI347" s="708" t="n">
        <f aca="false">AI$306+AI301+AI258+AI129</f>
        <v>100</v>
      </c>
      <c r="AJ347" s="708" t="n">
        <f aca="false">AJ$306+AJ301+AJ258+AJ129</f>
        <v>520</v>
      </c>
      <c r="AK347" s="708" t="n">
        <f aca="false">AK$306+AK301+AK258+AK129</f>
        <v>350</v>
      </c>
      <c r="AL347" s="708" t="e">
        <f aca="false">AL$306+AL301+AL258+AL129</f>
        <v>#N/A</v>
      </c>
      <c r="AM347" s="708" t="e">
        <f aca="false">AM$306+AM301+AM258+AM129</f>
        <v>#N/A</v>
      </c>
      <c r="AN347" s="708" t="e">
        <f aca="false">AN$306+AN301+AN258+AN129</f>
        <v>#N/A</v>
      </c>
    </row>
    <row r="348" customFormat="false" ht="17.25" hidden="false" customHeight="false" outlineLevel="0" collapsed="false">
      <c r="A348" s="2"/>
      <c r="B348" s="4"/>
      <c r="C348" s="700" t="n">
        <v>39</v>
      </c>
      <c r="D348" s="637"/>
      <c r="E348" s="620"/>
      <c r="F348" s="704" t="n">
        <f aca="false">F$306+F302+F259+F130</f>
        <v>0</v>
      </c>
      <c r="G348" s="704" t="n">
        <f aca="false">G$306+G302+G259+G130</f>
        <v>0</v>
      </c>
      <c r="H348" s="704" t="n">
        <f aca="false">H$306+H302+H259+H130</f>
        <v>0</v>
      </c>
      <c r="I348" s="704" t="n">
        <f aca="false">I$306+I302+I259+I130</f>
        <v>0</v>
      </c>
      <c r="J348" s="639"/>
      <c r="K348" s="705" t="n">
        <f aca="false">SUM(F348:I348)</f>
        <v>0</v>
      </c>
      <c r="L348" s="639"/>
      <c r="M348" s="639"/>
      <c r="N348" s="706" t="n">
        <f aca="false">N$306+N302+N259+N130</f>
        <v>0</v>
      </c>
      <c r="O348" s="706" t="n">
        <f aca="false">O$306+O302+O259+O130</f>
        <v>0</v>
      </c>
      <c r="P348" s="706" t="n">
        <f aca="false">P$306+P302+P259+P130</f>
        <v>0</v>
      </c>
      <c r="Q348" s="706" t="n">
        <f aca="false">Q$306+Q302+Q259+Q130</f>
        <v>0</v>
      </c>
      <c r="R348" s="643"/>
      <c r="S348" s="707" t="n">
        <f aca="false">SUM(N348:Q348)</f>
        <v>0</v>
      </c>
      <c r="T348" s="643"/>
      <c r="U348" s="708" t="n">
        <f aca="false">U$306+U302+U259+U130</f>
        <v>400</v>
      </c>
      <c r="V348" s="708" t="n">
        <f aca="false">V$306+V302+V259+V130</f>
        <v>470</v>
      </c>
      <c r="W348" s="708" t="n">
        <f aca="false">W$306+W302+W259+W130</f>
        <v>500</v>
      </c>
      <c r="X348" s="708" t="n">
        <f aca="false">X$306+X302+X259+X130</f>
        <v>420</v>
      </c>
      <c r="Y348" s="708" t="n">
        <f aca="false">Y$306+Y302+Y259+Y130</f>
        <v>430</v>
      </c>
      <c r="Z348" s="708" t="n">
        <f aca="false">Z$306+Z302+Z259+Z130</f>
        <v>430</v>
      </c>
      <c r="AA348" s="708" t="n">
        <f aca="false">AA$306+AA302+AA259+AA130</f>
        <v>820</v>
      </c>
      <c r="AB348" s="708" t="n">
        <f aca="false">AB$306+AB302+AB259+AB130</f>
        <v>880</v>
      </c>
      <c r="AC348" s="708" t="n">
        <f aca="false">AC$306+AC302+AC259+AC130</f>
        <v>880</v>
      </c>
      <c r="AD348" s="708" t="n">
        <f aca="false">AD$306+AD302+AD259+AD130</f>
        <v>0</v>
      </c>
      <c r="AE348" s="708" t="n">
        <f aca="false">AE$306+AE302+AE259+AE130</f>
        <v>350</v>
      </c>
      <c r="AF348" s="708" t="n">
        <f aca="false">AF$306+AF302+AF259+AF130</f>
        <v>350</v>
      </c>
      <c r="AG348" s="708" t="n">
        <f aca="false">AG$306+AG302+AG259+AG130</f>
        <v>350</v>
      </c>
      <c r="AH348" s="708" t="n">
        <f aca="false">AH$306+AH302+AH259+AH130</f>
        <v>350</v>
      </c>
      <c r="AI348" s="708" t="n">
        <f aca="false">AI$306+AI302+AI259+AI130</f>
        <v>100</v>
      </c>
      <c r="AJ348" s="708" t="n">
        <f aca="false">AJ$306+AJ302+AJ259+AJ130</f>
        <v>520</v>
      </c>
      <c r="AK348" s="708" t="n">
        <f aca="false">AK$306+AK302+AK259+AK130</f>
        <v>350</v>
      </c>
      <c r="AL348" s="708" t="e">
        <f aca="false">AL$306+AL302+AL259+AL130</f>
        <v>#N/A</v>
      </c>
      <c r="AM348" s="708" t="e">
        <f aca="false">AM$306+AM302+AM259+AM130</f>
        <v>#N/A</v>
      </c>
      <c r="AN348" s="708" t="e">
        <f aca="false">AN$306+AN302+AN259+AN130</f>
        <v>#N/A</v>
      </c>
    </row>
    <row r="349" customFormat="false" ht="17.25" hidden="false" customHeight="false" outlineLevel="0" collapsed="false">
      <c r="A349" s="2"/>
      <c r="B349" s="4"/>
      <c r="C349" s="700" t="n">
        <v>40</v>
      </c>
      <c r="D349" s="637"/>
      <c r="E349" s="620"/>
      <c r="F349" s="704" t="n">
        <f aca="false">F$306+F303+F260+F131</f>
        <v>0</v>
      </c>
      <c r="G349" s="704" t="n">
        <f aca="false">G$306+G303+G260+G131</f>
        <v>0</v>
      </c>
      <c r="H349" s="704" t="n">
        <f aca="false">H$306+H303+H260+H131</f>
        <v>0</v>
      </c>
      <c r="I349" s="704" t="n">
        <f aca="false">I$306+I303+I260+I131</f>
        <v>0</v>
      </c>
      <c r="J349" s="639"/>
      <c r="K349" s="705" t="n">
        <f aca="false">SUM(F349:I349)</f>
        <v>0</v>
      </c>
      <c r="L349" s="639"/>
      <c r="M349" s="639"/>
      <c r="N349" s="706" t="n">
        <f aca="false">N$306+N303+N260+N131</f>
        <v>0</v>
      </c>
      <c r="O349" s="706" t="n">
        <f aca="false">O$306+O303+O260+O131</f>
        <v>0</v>
      </c>
      <c r="P349" s="706" t="n">
        <f aca="false">P$306+P303+P260+P131</f>
        <v>0</v>
      </c>
      <c r="Q349" s="706" t="n">
        <f aca="false">Q$306+Q303+Q260+Q131</f>
        <v>0</v>
      </c>
      <c r="R349" s="643"/>
      <c r="S349" s="707" t="n">
        <f aca="false">SUM(N349:Q349)</f>
        <v>0</v>
      </c>
      <c r="T349" s="643"/>
      <c r="U349" s="708" t="n">
        <f aca="false">U$306+U303+U260+U131</f>
        <v>400</v>
      </c>
      <c r="V349" s="708" t="n">
        <f aca="false">V$306+V303+V260+V131</f>
        <v>470</v>
      </c>
      <c r="W349" s="708" t="n">
        <f aca="false">W$306+W303+W260+W131</f>
        <v>500</v>
      </c>
      <c r="X349" s="708" t="n">
        <f aca="false">X$306+X303+X260+X131</f>
        <v>420</v>
      </c>
      <c r="Y349" s="708" t="n">
        <f aca="false">Y$306+Y303+Y260+Y131</f>
        <v>430</v>
      </c>
      <c r="Z349" s="708" t="n">
        <f aca="false">Z$306+Z303+Z260+Z131</f>
        <v>430</v>
      </c>
      <c r="AA349" s="708" t="n">
        <f aca="false">AA$306+AA303+AA260+AA131</f>
        <v>820</v>
      </c>
      <c r="AB349" s="708" t="n">
        <f aca="false">AB$306+AB303+AB260+AB131</f>
        <v>880</v>
      </c>
      <c r="AC349" s="708" t="n">
        <f aca="false">AC$306+AC303+AC260+AC131</f>
        <v>880</v>
      </c>
      <c r="AD349" s="708" t="n">
        <f aca="false">AD$306+AD303+AD260+AD131</f>
        <v>0</v>
      </c>
      <c r="AE349" s="708" t="n">
        <f aca="false">AE$306+AE303+AE260+AE131</f>
        <v>350</v>
      </c>
      <c r="AF349" s="708" t="n">
        <f aca="false">AF$306+AF303+AF260+AF131</f>
        <v>350</v>
      </c>
      <c r="AG349" s="708" t="n">
        <f aca="false">AG$306+AG303+AG260+AG131</f>
        <v>350</v>
      </c>
      <c r="AH349" s="708" t="n">
        <f aca="false">AH$306+AH303+AH260+AH131</f>
        <v>350</v>
      </c>
      <c r="AI349" s="708" t="n">
        <f aca="false">AI$306+AI303+AI260+AI131</f>
        <v>100</v>
      </c>
      <c r="AJ349" s="708" t="n">
        <f aca="false">AJ$306+AJ303+AJ260+AJ131</f>
        <v>520</v>
      </c>
      <c r="AK349" s="708" t="n">
        <f aca="false">AK$306+AK303+AK260+AK131</f>
        <v>350</v>
      </c>
      <c r="AL349" s="708" t="e">
        <f aca="false">AL$306+AL303+AL260+AL131</f>
        <v>#N/A</v>
      </c>
      <c r="AM349" s="708" t="e">
        <f aca="false">AM$306+AM303+AM260+AM131</f>
        <v>#N/A</v>
      </c>
      <c r="AN349" s="708" t="e">
        <f aca="false">AN$306+AN303+AN260+AN131</f>
        <v>#N/A</v>
      </c>
    </row>
    <row r="350" customFormat="false" ht="17.25" hidden="false" customHeight="false" outlineLevel="0" collapsed="false">
      <c r="A350" s="2"/>
      <c r="B350" s="4"/>
      <c r="C350" s="657" t="s">
        <v>235</v>
      </c>
      <c r="D350" s="637"/>
      <c r="E350" s="658"/>
      <c r="F350" s="657" t="n">
        <f aca="true">SUM(F310:OFFSET(F310,$C$55-1,0))/$C$55</f>
        <v>0</v>
      </c>
      <c r="G350" s="657" t="n">
        <f aca="true">SUM(G310:OFFSET(G310,$C$55-1,0))/$C$55</f>
        <v>0</v>
      </c>
      <c r="H350" s="657" t="n">
        <f aca="true">SUM(H310:OFFSET(H310,$C$55-1,0))/$C$55</f>
        <v>0</v>
      </c>
      <c r="I350" s="657" t="n">
        <f aca="true">SUM(I310:OFFSET(I310,$C$55-1,0))/$C$55</f>
        <v>0</v>
      </c>
      <c r="J350" s="657"/>
      <c r="K350" s="657" t="n">
        <f aca="false">SUM(F350:I350)</f>
        <v>0</v>
      </c>
      <c r="L350" s="658"/>
      <c r="M350" s="658"/>
      <c r="N350" s="657" t="n">
        <f aca="true">SUM(N310:OFFSET(N310,$C$55-1,0))/$C$55</f>
        <v>0</v>
      </c>
      <c r="O350" s="657" t="n">
        <f aca="true">SUM(O310:OFFSET(O310,$C$55-1,0))/$C$55</f>
        <v>0</v>
      </c>
      <c r="P350" s="657" t="n">
        <f aca="true">SUM(P310:OFFSET(P310,$C$55-1,0))/$C$55</f>
        <v>0</v>
      </c>
      <c r="Q350" s="657" t="n">
        <f aca="true">SUM(Q310:OFFSET(Q310,$C$55-1,0))/$C$55</f>
        <v>0</v>
      </c>
      <c r="R350" s="657"/>
      <c r="S350" s="659" t="n">
        <f aca="false">SUM(N350:Q350)</f>
        <v>0</v>
      </c>
      <c r="T350" s="658"/>
      <c r="U350" s="657" t="n">
        <f aca="true">SUM(U310:OFFSET(U310,$C$55-1,0))/$C$55</f>
        <v>800</v>
      </c>
      <c r="V350" s="657" t="n">
        <f aca="true">SUM(V310:OFFSET(V310,$C$55-1,0))/$C$55</f>
        <v>1445</v>
      </c>
      <c r="W350" s="657" t="n">
        <f aca="true">SUM(W310:OFFSET(W310,$C$55-1,0))/$C$55</f>
        <v>25500</v>
      </c>
      <c r="X350" s="657" t="n">
        <f aca="true">SUM(X310:OFFSET(X310,$C$55-1,0))/$C$55</f>
        <v>920</v>
      </c>
      <c r="Y350" s="657" t="n">
        <f aca="true">SUM(Y310:OFFSET(Y310,$C$55-1,0))/$C$55</f>
        <v>930</v>
      </c>
      <c r="Z350" s="657" t="n">
        <f aca="true">SUM(Z310:OFFSET(Z310,$C$55-1,0))/$C$55</f>
        <v>905</v>
      </c>
      <c r="AA350" s="657" t="n">
        <f aca="true">SUM(AA310:OFFSET(AA310,$C$55-1,0))/$C$55</f>
        <v>3145</v>
      </c>
      <c r="AB350" s="657" t="n">
        <f aca="true">SUM(AB310:OFFSET(AB310,$C$55-1,0))/$C$55</f>
        <v>1480</v>
      </c>
      <c r="AC350" s="657" t="n">
        <f aca="true">SUM(AC310:OFFSET(AC310,$C$55-1,0))/$C$55</f>
        <v>2055</v>
      </c>
      <c r="AD350" s="657" t="n">
        <f aca="true">SUM(AD310:OFFSET(AD310,$C$55-1,0))/$C$55</f>
        <v>325</v>
      </c>
      <c r="AE350" s="657" t="n">
        <f aca="true">SUM(AE310:OFFSET(AE310,$C$55-1,0))/$C$55</f>
        <v>2050</v>
      </c>
      <c r="AF350" s="657" t="n">
        <f aca="true">SUM(AF310:OFFSET(AF310,$C$55-1,0))/$C$55</f>
        <v>2850</v>
      </c>
      <c r="AG350" s="657" t="n">
        <f aca="true">SUM(AG310:OFFSET(AG310,$C$55-1,0))/$C$55</f>
        <v>2550</v>
      </c>
      <c r="AH350" s="657" t="n">
        <f aca="true">SUM(AH310:OFFSET(AH310,$C$55-1,0))/$C$55</f>
        <v>3350</v>
      </c>
      <c r="AI350" s="657" t="n">
        <f aca="true">SUM(AI310:OFFSET(AI310,$C$55-1,0))/$C$55</f>
        <v>475</v>
      </c>
      <c r="AJ350" s="657" t="n">
        <f aca="true">SUM(AJ310:OFFSET(AJ310,$C$55-1,0))/$C$55</f>
        <v>2320</v>
      </c>
      <c r="AK350" s="657" t="n">
        <f aca="true">SUM(AK310:OFFSET(AK310,$C$55-1,0))/$C$55</f>
        <v>2050</v>
      </c>
      <c r="AL350" s="657" t="e">
        <f aca="true">SUM(AL310:OFFSET(AL310,$C$55-1,0))/$C$55</f>
        <v>#N/A</v>
      </c>
      <c r="AM350" s="657" t="e">
        <f aca="true">SUM(AM310:OFFSET(AM310,$C$55-1,0))/$C$55</f>
        <v>#N/A</v>
      </c>
      <c r="AN350" s="657" t="e">
        <f aca="true">SUM(AN310:OFFSET(AN310,$C$55-1,0))/$C$55</f>
        <v>#N/A</v>
      </c>
    </row>
    <row r="351" customFormat="false" ht="17.25" hidden="false" customHeight="false" outlineLevel="0" collapsed="false">
      <c r="A351" s="2"/>
      <c r="B351" s="4"/>
      <c r="C351" s="709" t="s">
        <v>243</v>
      </c>
      <c r="D351" s="637"/>
      <c r="E351" s="619"/>
      <c r="F351" s="710"/>
      <c r="G351" s="711"/>
      <c r="H351" s="711"/>
      <c r="I351" s="711"/>
      <c r="J351" s="620"/>
      <c r="K351" s="711"/>
      <c r="L351" s="620"/>
      <c r="M351" s="620"/>
      <c r="N351" s="711"/>
      <c r="O351" s="711"/>
      <c r="P351" s="711"/>
      <c r="Q351" s="711"/>
      <c r="R351" s="620"/>
      <c r="S351" s="712"/>
      <c r="T351" s="620"/>
      <c r="U351" s="710"/>
      <c r="V351" s="711"/>
      <c r="W351" s="711"/>
      <c r="X351" s="711"/>
      <c r="Y351" s="711"/>
      <c r="Z351" s="711"/>
      <c r="AA351" s="711"/>
      <c r="AB351" s="711"/>
      <c r="AC351" s="711"/>
      <c r="AD351" s="711"/>
      <c r="AE351" s="711"/>
      <c r="AF351" s="711"/>
      <c r="AG351" s="711"/>
      <c r="AH351" s="711"/>
      <c r="AI351" s="711"/>
      <c r="AJ351" s="711"/>
      <c r="AK351" s="711"/>
      <c r="AL351" s="711"/>
      <c r="AM351" s="711"/>
      <c r="AN351" s="711"/>
    </row>
    <row r="352" customFormat="false" ht="17.25" hidden="false" customHeight="false" outlineLevel="0" collapsed="false">
      <c r="A352" s="2"/>
      <c r="B352" s="4"/>
      <c r="C352" s="713" t="n">
        <v>0</v>
      </c>
      <c r="D352" s="637"/>
      <c r="E352" s="620"/>
      <c r="F352" s="710"/>
      <c r="G352" s="711"/>
      <c r="H352" s="711"/>
      <c r="I352" s="711"/>
      <c r="J352" s="620"/>
      <c r="K352" s="711"/>
      <c r="L352" s="620"/>
      <c r="M352" s="620"/>
      <c r="N352" s="711"/>
      <c r="O352" s="711"/>
      <c r="P352" s="711"/>
      <c r="Q352" s="711"/>
      <c r="R352" s="620"/>
      <c r="S352" s="712"/>
      <c r="T352" s="620"/>
      <c r="U352" s="710"/>
      <c r="V352" s="711"/>
      <c r="W352" s="711"/>
      <c r="X352" s="711"/>
      <c r="Y352" s="711"/>
      <c r="Z352" s="711"/>
      <c r="AA352" s="711"/>
      <c r="AB352" s="711"/>
      <c r="AC352" s="711"/>
      <c r="AD352" s="711"/>
      <c r="AE352" s="711"/>
      <c r="AF352" s="711"/>
      <c r="AG352" s="711"/>
      <c r="AH352" s="711"/>
      <c r="AI352" s="711"/>
      <c r="AJ352" s="711"/>
      <c r="AK352" s="711"/>
      <c r="AL352" s="711"/>
      <c r="AM352" s="711"/>
      <c r="AN352" s="711"/>
    </row>
    <row r="353" customFormat="false" ht="17.25" hidden="false" customHeight="false" outlineLevel="0" collapsed="false">
      <c r="A353" s="2"/>
      <c r="B353" s="4"/>
      <c r="C353" s="713" t="n">
        <v>1</v>
      </c>
      <c r="D353" s="637"/>
      <c r="E353" s="620"/>
      <c r="F353" s="714" t="n">
        <f aca="false">F310*(1+'(Betriebsstoff- &amp; Anlagendaten)'!$C$118/100)^$C352</f>
        <v>0</v>
      </c>
      <c r="G353" s="715" t="n">
        <f aca="false">G310*(1+'(Betriebsstoff- &amp; Anlagendaten)'!$C$118/100)^$C352</f>
        <v>0</v>
      </c>
      <c r="H353" s="715" t="n">
        <f aca="false">H310*(1+'(Betriebsstoff- &amp; Anlagendaten)'!$C$118/100)^$C352</f>
        <v>0</v>
      </c>
      <c r="I353" s="715" t="n">
        <f aca="false">I310*(1+'(Betriebsstoff- &amp; Anlagendaten)'!$C$118/100)^$C352</f>
        <v>0</v>
      </c>
      <c r="J353" s="639"/>
      <c r="K353" s="715" t="n">
        <f aca="false">SUM(F353:I353)</f>
        <v>0</v>
      </c>
      <c r="L353" s="639"/>
      <c r="M353" s="639"/>
      <c r="N353" s="715" t="n">
        <f aca="false">N310*(1+'(Betriebsstoff- &amp; Anlagendaten)'!$C$118/100)^$C352</f>
        <v>0</v>
      </c>
      <c r="O353" s="715" t="n">
        <f aca="false">O310*(1+'(Betriebsstoff- &amp; Anlagendaten)'!$C$118/100)^$C352</f>
        <v>0</v>
      </c>
      <c r="P353" s="715" t="n">
        <f aca="false">P310*(1+'(Betriebsstoff- &amp; Anlagendaten)'!$C$118/100)^$C352</f>
        <v>0</v>
      </c>
      <c r="Q353" s="715" t="n">
        <f aca="false">Q310*(1+'(Betriebsstoff- &amp; Anlagendaten)'!$C$118/100)^$C352</f>
        <v>0</v>
      </c>
      <c r="R353" s="639"/>
      <c r="S353" s="716" t="n">
        <f aca="false">SUM(N353:Q353)</f>
        <v>0</v>
      </c>
      <c r="T353" s="639"/>
      <c r="U353" s="714" t="n">
        <f aca="false">U310*(1+'(Betriebsstoff- &amp; Anlagendaten)'!$C$118/100)^$C352</f>
        <v>8400</v>
      </c>
      <c r="V353" s="715" t="n">
        <f aca="false">V310*(1+'(Betriebsstoff- &amp; Anlagendaten)'!$C$118/100)^$C352</f>
        <v>10470</v>
      </c>
      <c r="W353" s="715" t="n">
        <f aca="false">W310*(1+'(Betriebsstoff- &amp; Anlagendaten)'!$C$118/100)^$C352</f>
        <v>500500</v>
      </c>
      <c r="X353" s="715" t="n">
        <f aca="false">X310*(1+'(Betriebsstoff- &amp; Anlagendaten)'!$C$118/100)^$C352</f>
        <v>10420</v>
      </c>
      <c r="Y353" s="715" t="n">
        <f aca="false">Y310*(1+'(Betriebsstoff- &amp; Anlagendaten)'!$C$118/100)^$C352</f>
        <v>10430</v>
      </c>
      <c r="Z353" s="715" t="n">
        <f aca="false">Z310*(1+'(Betriebsstoff- &amp; Anlagendaten)'!$C$118/100)^$C352</f>
        <v>9930</v>
      </c>
      <c r="AA353" s="715" t="n">
        <f aca="false">AA310*(1+'(Betriebsstoff- &amp; Anlagendaten)'!$C$118/100)^$C352</f>
        <v>32820</v>
      </c>
      <c r="AB353" s="715" t="n">
        <f aca="false">AB310*(1+'(Betriebsstoff- &amp; Anlagendaten)'!$C$118/100)^$C352</f>
        <v>12880</v>
      </c>
      <c r="AC353" s="715" t="n">
        <f aca="false">AC310*(1+'(Betriebsstoff- &amp; Anlagendaten)'!$C$118/100)^$C352</f>
        <v>24380</v>
      </c>
      <c r="AD353" s="715" t="n">
        <f aca="false">AD310*(1+'(Betriebsstoff- &amp; Anlagendaten)'!$C$118/100)^$C352</f>
        <v>6500</v>
      </c>
      <c r="AE353" s="715" t="n">
        <f aca="false">AE310*(1+'(Betriebsstoff- &amp; Anlagendaten)'!$C$118/100)^$C352</f>
        <v>34350</v>
      </c>
      <c r="AF353" s="715" t="n">
        <f aca="false">AF310*(1+'(Betriebsstoff- &amp; Anlagendaten)'!$C$118/100)^$C352</f>
        <v>50350</v>
      </c>
      <c r="AG353" s="715" t="n">
        <f aca="false">AG310*(1+'(Betriebsstoff- &amp; Anlagendaten)'!$C$118/100)^$C352</f>
        <v>44350</v>
      </c>
      <c r="AH353" s="715" t="n">
        <f aca="false">AH310*(1+'(Betriebsstoff- &amp; Anlagendaten)'!$C$118/100)^$C352</f>
        <v>60350</v>
      </c>
      <c r="AI353" s="715" t="n">
        <f aca="false">AI310*(1+'(Betriebsstoff- &amp; Anlagendaten)'!$C$118/100)^$C352</f>
        <v>7600</v>
      </c>
      <c r="AJ353" s="715" t="n">
        <f aca="false">AJ310*(1+'(Betriebsstoff- &amp; Anlagendaten)'!$C$118/100)^$C352</f>
        <v>36520</v>
      </c>
      <c r="AK353" s="715" t="n">
        <f aca="false">AK310*(1+'(Betriebsstoff- &amp; Anlagendaten)'!$C$118/100)^$C352</f>
        <v>34350</v>
      </c>
      <c r="AL353" s="715" t="e">
        <f aca="false">AL310*(1+'(Betriebsstoff- &amp; Anlagendaten)'!$C$118/100)^$C352</f>
        <v>#N/A</v>
      </c>
      <c r="AM353" s="715" t="e">
        <f aca="false">AM310*(1+'(Betriebsstoff- &amp; Anlagendaten)'!$C$118/100)^$C352</f>
        <v>#N/A</v>
      </c>
      <c r="AN353" s="715" t="e">
        <f aca="false">AN310*(1+'(Betriebsstoff- &amp; Anlagendaten)'!$C$118/100)^$C352</f>
        <v>#N/A</v>
      </c>
    </row>
    <row r="354" customFormat="false" ht="17.25" hidden="false" customHeight="false" outlineLevel="0" collapsed="false">
      <c r="A354" s="2"/>
      <c r="B354" s="4"/>
      <c r="C354" s="713" t="n">
        <v>2</v>
      </c>
      <c r="D354" s="637"/>
      <c r="E354" s="620"/>
      <c r="F354" s="714" t="n">
        <f aca="false">F311*(1+'(Betriebsstoff- &amp; Anlagendaten)'!$C$118/100)^$C353</f>
        <v>0</v>
      </c>
      <c r="G354" s="715" t="n">
        <f aca="false">G311*(1+'(Betriebsstoff- &amp; Anlagendaten)'!$C$118/100)^$C353</f>
        <v>0</v>
      </c>
      <c r="H354" s="715" t="n">
        <f aca="false">H311*(1+'(Betriebsstoff- &amp; Anlagendaten)'!$C$118/100)^$C353</f>
        <v>0</v>
      </c>
      <c r="I354" s="715" t="n">
        <f aca="false">I311*(1+'(Betriebsstoff- &amp; Anlagendaten)'!$C$118/100)^$C353</f>
        <v>0</v>
      </c>
      <c r="J354" s="639"/>
      <c r="K354" s="715" t="n">
        <f aca="false">SUM(F354:I354)</f>
        <v>0</v>
      </c>
      <c r="L354" s="639"/>
      <c r="M354" s="639"/>
      <c r="N354" s="715" t="n">
        <f aca="false">N311*(1+'(Betriebsstoff- &amp; Anlagendaten)'!$C$118/100)^$C353</f>
        <v>0</v>
      </c>
      <c r="O354" s="715" t="n">
        <f aca="false">O311*(1+'(Betriebsstoff- &amp; Anlagendaten)'!$C$118/100)^$C353</f>
        <v>0</v>
      </c>
      <c r="P354" s="715" t="n">
        <f aca="false">P311*(1+'(Betriebsstoff- &amp; Anlagendaten)'!$C$118/100)^$C353</f>
        <v>0</v>
      </c>
      <c r="Q354" s="715" t="n">
        <f aca="false">Q311*(1+'(Betriebsstoff- &amp; Anlagendaten)'!$C$118/100)^$C353</f>
        <v>0</v>
      </c>
      <c r="R354" s="639"/>
      <c r="S354" s="716" t="n">
        <f aca="false">SUM(N354:Q354)</f>
        <v>0</v>
      </c>
      <c r="T354" s="639"/>
      <c r="U354" s="714" t="n">
        <f aca="false">U311*(1+'(Betriebsstoff- &amp; Anlagendaten)'!$C$118/100)^$C353</f>
        <v>416</v>
      </c>
      <c r="V354" s="715" t="n">
        <f aca="false">V311*(1+'(Betriebsstoff- &amp; Anlagendaten)'!$C$118/100)^$C353</f>
        <v>488.8</v>
      </c>
      <c r="W354" s="715" t="n">
        <f aca="false">W311*(1+'(Betriebsstoff- &amp; Anlagendaten)'!$C$118/100)^$C353</f>
        <v>520</v>
      </c>
      <c r="X354" s="715" t="n">
        <f aca="false">X311*(1+'(Betriebsstoff- &amp; Anlagendaten)'!$C$118/100)^$C353</f>
        <v>436.8</v>
      </c>
      <c r="Y354" s="715" t="n">
        <f aca="false">Y311*(1+'(Betriebsstoff- &amp; Anlagendaten)'!$C$118/100)^$C353</f>
        <v>447.2</v>
      </c>
      <c r="Z354" s="715" t="n">
        <f aca="false">Z311*(1+'(Betriebsstoff- &amp; Anlagendaten)'!$C$118/100)^$C353</f>
        <v>447.2</v>
      </c>
      <c r="AA354" s="715" t="n">
        <f aca="false">AA311*(1+'(Betriebsstoff- &amp; Anlagendaten)'!$C$118/100)^$C353</f>
        <v>852.8</v>
      </c>
      <c r="AB354" s="715" t="n">
        <f aca="false">AB311*(1+'(Betriebsstoff- &amp; Anlagendaten)'!$C$118/100)^$C353</f>
        <v>915.2</v>
      </c>
      <c r="AC354" s="715" t="n">
        <f aca="false">AC311*(1+'(Betriebsstoff- &amp; Anlagendaten)'!$C$118/100)^$C353</f>
        <v>915.2</v>
      </c>
      <c r="AD354" s="715" t="n">
        <f aca="false">AD311*(1+'(Betriebsstoff- &amp; Anlagendaten)'!$C$118/100)^$C353</f>
        <v>0</v>
      </c>
      <c r="AE354" s="715" t="n">
        <f aca="false">AE311*(1+'(Betriebsstoff- &amp; Anlagendaten)'!$C$118/100)^$C353</f>
        <v>364</v>
      </c>
      <c r="AF354" s="715" t="n">
        <f aca="false">AF311*(1+'(Betriebsstoff- &amp; Anlagendaten)'!$C$118/100)^$C353</f>
        <v>364</v>
      </c>
      <c r="AG354" s="715" t="n">
        <f aca="false">AG311*(1+'(Betriebsstoff- &amp; Anlagendaten)'!$C$118/100)^$C353</f>
        <v>364</v>
      </c>
      <c r="AH354" s="715" t="n">
        <f aca="false">AH311*(1+'(Betriebsstoff- &amp; Anlagendaten)'!$C$118/100)^$C353</f>
        <v>364</v>
      </c>
      <c r="AI354" s="715" t="n">
        <f aca="false">AI311*(1+'(Betriebsstoff- &amp; Anlagendaten)'!$C$118/100)^$C353</f>
        <v>104</v>
      </c>
      <c r="AJ354" s="715" t="n">
        <f aca="false">AJ311*(1+'(Betriebsstoff- &amp; Anlagendaten)'!$C$118/100)^$C353</f>
        <v>540.8</v>
      </c>
      <c r="AK354" s="715" t="n">
        <f aca="false">AK311*(1+'(Betriebsstoff- &amp; Anlagendaten)'!$C$118/100)^$C353</f>
        <v>364</v>
      </c>
      <c r="AL354" s="715" t="e">
        <f aca="false">AL311*(1+'(Betriebsstoff- &amp; Anlagendaten)'!$C$118/100)^$C353</f>
        <v>#N/A</v>
      </c>
      <c r="AM354" s="715" t="e">
        <f aca="false">AM311*(1+'(Betriebsstoff- &amp; Anlagendaten)'!$C$118/100)^$C353</f>
        <v>#N/A</v>
      </c>
      <c r="AN354" s="715" t="e">
        <f aca="false">AN311*(1+'(Betriebsstoff- &amp; Anlagendaten)'!$C$118/100)^$C353</f>
        <v>#N/A</v>
      </c>
    </row>
    <row r="355" customFormat="false" ht="17.25" hidden="false" customHeight="false" outlineLevel="0" collapsed="false">
      <c r="A355" s="2"/>
      <c r="B355" s="4"/>
      <c r="C355" s="713" t="n">
        <v>3</v>
      </c>
      <c r="D355" s="637"/>
      <c r="E355" s="620"/>
      <c r="F355" s="714" t="n">
        <f aca="false">F312*(1+'(Betriebsstoff- &amp; Anlagendaten)'!$C$118/100)^$C354</f>
        <v>0</v>
      </c>
      <c r="G355" s="715" t="n">
        <f aca="false">G312*(1+'(Betriebsstoff- &amp; Anlagendaten)'!$C$118/100)^$C354</f>
        <v>0</v>
      </c>
      <c r="H355" s="715" t="n">
        <f aca="false">H312*(1+'(Betriebsstoff- &amp; Anlagendaten)'!$C$118/100)^$C354</f>
        <v>0</v>
      </c>
      <c r="I355" s="715" t="n">
        <f aca="false">I312*(1+'(Betriebsstoff- &amp; Anlagendaten)'!$C$118/100)^$C354</f>
        <v>0</v>
      </c>
      <c r="J355" s="639"/>
      <c r="K355" s="715" t="n">
        <f aca="false">SUM(F355:I355)</f>
        <v>0</v>
      </c>
      <c r="L355" s="639"/>
      <c r="M355" s="639"/>
      <c r="N355" s="715" t="n">
        <f aca="false">N312*(1+'(Betriebsstoff- &amp; Anlagendaten)'!$C$118/100)^$C354</f>
        <v>0</v>
      </c>
      <c r="O355" s="715" t="n">
        <f aca="false">O312*(1+'(Betriebsstoff- &amp; Anlagendaten)'!$C$118/100)^$C354</f>
        <v>0</v>
      </c>
      <c r="P355" s="715" t="n">
        <f aca="false">P312*(1+'(Betriebsstoff- &amp; Anlagendaten)'!$C$118/100)^$C354</f>
        <v>0</v>
      </c>
      <c r="Q355" s="715" t="n">
        <f aca="false">Q312*(1+'(Betriebsstoff- &amp; Anlagendaten)'!$C$118/100)^$C354</f>
        <v>0</v>
      </c>
      <c r="R355" s="639"/>
      <c r="S355" s="716" t="n">
        <f aca="false">SUM(N355:Q355)</f>
        <v>0</v>
      </c>
      <c r="T355" s="639"/>
      <c r="U355" s="714" t="n">
        <f aca="false">U312*(1+'(Betriebsstoff- &amp; Anlagendaten)'!$C$118/100)^$C354</f>
        <v>432.64</v>
      </c>
      <c r="V355" s="715" t="n">
        <f aca="false">V312*(1+'(Betriebsstoff- &amp; Anlagendaten)'!$C$118/100)^$C354</f>
        <v>508.352</v>
      </c>
      <c r="W355" s="715" t="n">
        <f aca="false">W312*(1+'(Betriebsstoff- &amp; Anlagendaten)'!$C$118/100)^$C354</f>
        <v>540.8</v>
      </c>
      <c r="X355" s="715" t="n">
        <f aca="false">X312*(1+'(Betriebsstoff- &amp; Anlagendaten)'!$C$118/100)^$C354</f>
        <v>454.272</v>
      </c>
      <c r="Y355" s="715" t="n">
        <f aca="false">Y312*(1+'(Betriebsstoff- &amp; Anlagendaten)'!$C$118/100)^$C354</f>
        <v>465.088</v>
      </c>
      <c r="Z355" s="715" t="n">
        <f aca="false">Z312*(1+'(Betriebsstoff- &amp; Anlagendaten)'!$C$118/100)^$C354</f>
        <v>465.088</v>
      </c>
      <c r="AA355" s="715" t="n">
        <f aca="false">AA312*(1+'(Betriebsstoff- &amp; Anlagendaten)'!$C$118/100)^$C354</f>
        <v>886.912</v>
      </c>
      <c r="AB355" s="715" t="n">
        <f aca="false">AB312*(1+'(Betriebsstoff- &amp; Anlagendaten)'!$C$118/100)^$C354</f>
        <v>951.808</v>
      </c>
      <c r="AC355" s="715" t="n">
        <f aca="false">AC312*(1+'(Betriebsstoff- &amp; Anlagendaten)'!$C$118/100)^$C354</f>
        <v>951.808</v>
      </c>
      <c r="AD355" s="715" t="n">
        <f aca="false">AD312*(1+'(Betriebsstoff- &amp; Anlagendaten)'!$C$118/100)^$C354</f>
        <v>0</v>
      </c>
      <c r="AE355" s="715" t="n">
        <f aca="false">AE312*(1+'(Betriebsstoff- &amp; Anlagendaten)'!$C$118/100)^$C354</f>
        <v>378.56</v>
      </c>
      <c r="AF355" s="715" t="n">
        <f aca="false">AF312*(1+'(Betriebsstoff- &amp; Anlagendaten)'!$C$118/100)^$C354</f>
        <v>378.56</v>
      </c>
      <c r="AG355" s="715" t="n">
        <f aca="false">AG312*(1+'(Betriebsstoff- &amp; Anlagendaten)'!$C$118/100)^$C354</f>
        <v>378.56</v>
      </c>
      <c r="AH355" s="715" t="n">
        <f aca="false">AH312*(1+'(Betriebsstoff- &amp; Anlagendaten)'!$C$118/100)^$C354</f>
        <v>378.56</v>
      </c>
      <c r="AI355" s="715" t="n">
        <f aca="false">AI312*(1+'(Betriebsstoff- &amp; Anlagendaten)'!$C$118/100)^$C354</f>
        <v>108.16</v>
      </c>
      <c r="AJ355" s="715" t="n">
        <f aca="false">AJ312*(1+'(Betriebsstoff- &amp; Anlagendaten)'!$C$118/100)^$C354</f>
        <v>562.432</v>
      </c>
      <c r="AK355" s="715" t="n">
        <f aca="false">AK312*(1+'(Betriebsstoff- &amp; Anlagendaten)'!$C$118/100)^$C354</f>
        <v>378.56</v>
      </c>
      <c r="AL355" s="715" t="e">
        <f aca="false">AL312*(1+'(Betriebsstoff- &amp; Anlagendaten)'!$C$118/100)^$C354</f>
        <v>#N/A</v>
      </c>
      <c r="AM355" s="715" t="e">
        <f aca="false">AM312*(1+'(Betriebsstoff- &amp; Anlagendaten)'!$C$118/100)^$C354</f>
        <v>#N/A</v>
      </c>
      <c r="AN355" s="715" t="e">
        <f aca="false">AN312*(1+'(Betriebsstoff- &amp; Anlagendaten)'!$C$118/100)^$C354</f>
        <v>#N/A</v>
      </c>
    </row>
    <row r="356" customFormat="false" ht="17.25" hidden="false" customHeight="false" outlineLevel="0" collapsed="false">
      <c r="A356" s="2"/>
      <c r="B356" s="4"/>
      <c r="C356" s="713" t="n">
        <v>4</v>
      </c>
      <c r="D356" s="637"/>
      <c r="E356" s="620"/>
      <c r="F356" s="714" t="n">
        <f aca="false">F313*(1+'(Betriebsstoff- &amp; Anlagendaten)'!$C$118/100)^$C355</f>
        <v>0</v>
      </c>
      <c r="G356" s="715" t="n">
        <f aca="false">G313*(1+'(Betriebsstoff- &amp; Anlagendaten)'!$C$118/100)^$C355</f>
        <v>0</v>
      </c>
      <c r="H356" s="715" t="n">
        <f aca="false">H313*(1+'(Betriebsstoff- &amp; Anlagendaten)'!$C$118/100)^$C355</f>
        <v>0</v>
      </c>
      <c r="I356" s="715" t="n">
        <f aca="false">I313*(1+'(Betriebsstoff- &amp; Anlagendaten)'!$C$118/100)^$C355</f>
        <v>0</v>
      </c>
      <c r="J356" s="639"/>
      <c r="K356" s="715" t="n">
        <f aca="false">SUM(F356:I356)</f>
        <v>0</v>
      </c>
      <c r="L356" s="639"/>
      <c r="M356" s="639"/>
      <c r="N356" s="715" t="n">
        <f aca="false">N313*(1+'(Betriebsstoff- &amp; Anlagendaten)'!$C$118/100)^$C355</f>
        <v>0</v>
      </c>
      <c r="O356" s="715" t="n">
        <f aca="false">O313*(1+'(Betriebsstoff- &amp; Anlagendaten)'!$C$118/100)^$C355</f>
        <v>0</v>
      </c>
      <c r="P356" s="715" t="n">
        <f aca="false">P313*(1+'(Betriebsstoff- &amp; Anlagendaten)'!$C$118/100)^$C355</f>
        <v>0</v>
      </c>
      <c r="Q356" s="715" t="n">
        <f aca="false">Q313*(1+'(Betriebsstoff- &amp; Anlagendaten)'!$C$118/100)^$C355</f>
        <v>0</v>
      </c>
      <c r="R356" s="639"/>
      <c r="S356" s="716" t="n">
        <f aca="false">SUM(N356:Q356)</f>
        <v>0</v>
      </c>
      <c r="T356" s="639"/>
      <c r="U356" s="714" t="n">
        <f aca="false">U313*(1+'(Betriebsstoff- &amp; Anlagendaten)'!$C$118/100)^$C355</f>
        <v>449.9456</v>
      </c>
      <c r="V356" s="715" t="n">
        <f aca="false">V313*(1+'(Betriebsstoff- &amp; Anlagendaten)'!$C$118/100)^$C355</f>
        <v>528.68608</v>
      </c>
      <c r="W356" s="715" t="n">
        <f aca="false">W313*(1+'(Betriebsstoff- &amp; Anlagendaten)'!$C$118/100)^$C355</f>
        <v>562.432</v>
      </c>
      <c r="X356" s="715" t="n">
        <f aca="false">X313*(1+'(Betriebsstoff- &amp; Anlagendaten)'!$C$118/100)^$C355</f>
        <v>472.44288</v>
      </c>
      <c r="Y356" s="715" t="n">
        <f aca="false">Y313*(1+'(Betriebsstoff- &amp; Anlagendaten)'!$C$118/100)^$C355</f>
        <v>483.69152</v>
      </c>
      <c r="Z356" s="715" t="n">
        <f aca="false">Z313*(1+'(Betriebsstoff- &amp; Anlagendaten)'!$C$118/100)^$C355</f>
        <v>483.69152</v>
      </c>
      <c r="AA356" s="715" t="n">
        <f aca="false">AA313*(1+'(Betriebsstoff- &amp; Anlagendaten)'!$C$118/100)^$C355</f>
        <v>922.38848</v>
      </c>
      <c r="AB356" s="715" t="n">
        <f aca="false">AB313*(1+'(Betriebsstoff- &amp; Anlagendaten)'!$C$118/100)^$C355</f>
        <v>989.88032</v>
      </c>
      <c r="AC356" s="715" t="n">
        <f aca="false">AC313*(1+'(Betriebsstoff- &amp; Anlagendaten)'!$C$118/100)^$C355</f>
        <v>989.88032</v>
      </c>
      <c r="AD356" s="715" t="n">
        <f aca="false">AD313*(1+'(Betriebsstoff- &amp; Anlagendaten)'!$C$118/100)^$C355</f>
        <v>0</v>
      </c>
      <c r="AE356" s="715" t="n">
        <f aca="false">AE313*(1+'(Betriebsstoff- &amp; Anlagendaten)'!$C$118/100)^$C355</f>
        <v>393.7024</v>
      </c>
      <c r="AF356" s="715" t="n">
        <f aca="false">AF313*(1+'(Betriebsstoff- &amp; Anlagendaten)'!$C$118/100)^$C355</f>
        <v>393.7024</v>
      </c>
      <c r="AG356" s="715" t="n">
        <f aca="false">AG313*(1+'(Betriebsstoff- &amp; Anlagendaten)'!$C$118/100)^$C355</f>
        <v>393.7024</v>
      </c>
      <c r="AH356" s="715" t="n">
        <f aca="false">AH313*(1+'(Betriebsstoff- &amp; Anlagendaten)'!$C$118/100)^$C355</f>
        <v>393.7024</v>
      </c>
      <c r="AI356" s="715" t="n">
        <f aca="false">AI313*(1+'(Betriebsstoff- &amp; Anlagendaten)'!$C$118/100)^$C355</f>
        <v>112.4864</v>
      </c>
      <c r="AJ356" s="715" t="n">
        <f aca="false">AJ313*(1+'(Betriebsstoff- &amp; Anlagendaten)'!$C$118/100)^$C355</f>
        <v>584.92928</v>
      </c>
      <c r="AK356" s="715" t="n">
        <f aca="false">AK313*(1+'(Betriebsstoff- &amp; Anlagendaten)'!$C$118/100)^$C355</f>
        <v>393.7024</v>
      </c>
      <c r="AL356" s="715" t="e">
        <f aca="false">AL313*(1+'(Betriebsstoff- &amp; Anlagendaten)'!$C$118/100)^$C355</f>
        <v>#N/A</v>
      </c>
      <c r="AM356" s="715" t="e">
        <f aca="false">AM313*(1+'(Betriebsstoff- &amp; Anlagendaten)'!$C$118/100)^$C355</f>
        <v>#N/A</v>
      </c>
      <c r="AN356" s="715" t="e">
        <f aca="false">AN313*(1+'(Betriebsstoff- &amp; Anlagendaten)'!$C$118/100)^$C355</f>
        <v>#N/A</v>
      </c>
    </row>
    <row r="357" customFormat="false" ht="17.25" hidden="false" customHeight="false" outlineLevel="0" collapsed="false">
      <c r="A357" s="2"/>
      <c r="B357" s="4"/>
      <c r="C357" s="713" t="n">
        <v>5</v>
      </c>
      <c r="D357" s="637"/>
      <c r="E357" s="620"/>
      <c r="F357" s="714" t="n">
        <f aca="false">F314*(1+'(Betriebsstoff- &amp; Anlagendaten)'!$C$118/100)^$C356</f>
        <v>0</v>
      </c>
      <c r="G357" s="715" t="n">
        <f aca="false">G314*(1+'(Betriebsstoff- &amp; Anlagendaten)'!$C$118/100)^$C356</f>
        <v>0</v>
      </c>
      <c r="H357" s="715" t="n">
        <f aca="false">H314*(1+'(Betriebsstoff- &amp; Anlagendaten)'!$C$118/100)^$C356</f>
        <v>0</v>
      </c>
      <c r="I357" s="715" t="n">
        <f aca="false">I314*(1+'(Betriebsstoff- &amp; Anlagendaten)'!$C$118/100)^$C356</f>
        <v>0</v>
      </c>
      <c r="J357" s="639"/>
      <c r="K357" s="715" t="n">
        <f aca="false">SUM(F357:I357)</f>
        <v>0</v>
      </c>
      <c r="L357" s="639"/>
      <c r="M357" s="639"/>
      <c r="N357" s="715" t="n">
        <f aca="false">N314*(1+'(Betriebsstoff- &amp; Anlagendaten)'!$C$118/100)^$C356</f>
        <v>0</v>
      </c>
      <c r="O357" s="715" t="n">
        <f aca="false">O314*(1+'(Betriebsstoff- &amp; Anlagendaten)'!$C$118/100)^$C356</f>
        <v>0</v>
      </c>
      <c r="P357" s="715" t="n">
        <f aca="false">P314*(1+'(Betriebsstoff- &amp; Anlagendaten)'!$C$118/100)^$C356</f>
        <v>0</v>
      </c>
      <c r="Q357" s="715" t="n">
        <f aca="false">Q314*(1+'(Betriebsstoff- &amp; Anlagendaten)'!$C$118/100)^$C356</f>
        <v>0</v>
      </c>
      <c r="R357" s="639"/>
      <c r="S357" s="716" t="n">
        <f aca="false">SUM(N357:Q357)</f>
        <v>0</v>
      </c>
      <c r="T357" s="639"/>
      <c r="U357" s="714" t="n">
        <f aca="false">U314*(1+'(Betriebsstoff- &amp; Anlagendaten)'!$C$118/100)^$C356</f>
        <v>467.943424</v>
      </c>
      <c r="V357" s="715" t="n">
        <f aca="false">V314*(1+'(Betriebsstoff- &amp; Anlagendaten)'!$C$118/100)^$C356</f>
        <v>549.8335232</v>
      </c>
      <c r="W357" s="715" t="n">
        <f aca="false">W314*(1+'(Betriebsstoff- &amp; Anlagendaten)'!$C$118/100)^$C356</f>
        <v>584.92928</v>
      </c>
      <c r="X357" s="715" t="n">
        <f aca="false">X314*(1+'(Betriebsstoff- &amp; Anlagendaten)'!$C$118/100)^$C356</f>
        <v>491.3405952</v>
      </c>
      <c r="Y357" s="715" t="n">
        <f aca="false">Y314*(1+'(Betriebsstoff- &amp; Anlagendaten)'!$C$118/100)^$C356</f>
        <v>503.0391808</v>
      </c>
      <c r="Z357" s="715" t="n">
        <f aca="false">Z314*(1+'(Betriebsstoff- &amp; Anlagendaten)'!$C$118/100)^$C356</f>
        <v>503.0391808</v>
      </c>
      <c r="AA357" s="715" t="n">
        <f aca="false">AA314*(1+'(Betriebsstoff- &amp; Anlagendaten)'!$C$118/100)^$C356</f>
        <v>959.2840192</v>
      </c>
      <c r="AB357" s="715" t="n">
        <f aca="false">AB314*(1+'(Betriebsstoff- &amp; Anlagendaten)'!$C$118/100)^$C356</f>
        <v>1029.4755328</v>
      </c>
      <c r="AC357" s="715" t="n">
        <f aca="false">AC314*(1+'(Betriebsstoff- &amp; Anlagendaten)'!$C$118/100)^$C356</f>
        <v>1029.4755328</v>
      </c>
      <c r="AD357" s="715" t="n">
        <f aca="false">AD314*(1+'(Betriebsstoff- &amp; Anlagendaten)'!$C$118/100)^$C356</f>
        <v>0</v>
      </c>
      <c r="AE357" s="715" t="n">
        <f aca="false">AE314*(1+'(Betriebsstoff- &amp; Anlagendaten)'!$C$118/100)^$C356</f>
        <v>409.450496</v>
      </c>
      <c r="AF357" s="715" t="n">
        <f aca="false">AF314*(1+'(Betriebsstoff- &amp; Anlagendaten)'!$C$118/100)^$C356</f>
        <v>409.450496</v>
      </c>
      <c r="AG357" s="715" t="n">
        <f aca="false">AG314*(1+'(Betriebsstoff- &amp; Anlagendaten)'!$C$118/100)^$C356</f>
        <v>409.450496</v>
      </c>
      <c r="AH357" s="715" t="n">
        <f aca="false">AH314*(1+'(Betriebsstoff- &amp; Anlagendaten)'!$C$118/100)^$C356</f>
        <v>409.450496</v>
      </c>
      <c r="AI357" s="715" t="n">
        <f aca="false">AI314*(1+'(Betriebsstoff- &amp; Anlagendaten)'!$C$118/100)^$C356</f>
        <v>116.985856</v>
      </c>
      <c r="AJ357" s="715" t="n">
        <f aca="false">AJ314*(1+'(Betriebsstoff- &amp; Anlagendaten)'!$C$118/100)^$C356</f>
        <v>608.3264512</v>
      </c>
      <c r="AK357" s="715" t="n">
        <f aca="false">AK314*(1+'(Betriebsstoff- &amp; Anlagendaten)'!$C$118/100)^$C356</f>
        <v>409.450496</v>
      </c>
      <c r="AL357" s="715" t="e">
        <f aca="false">AL314*(1+'(Betriebsstoff- &amp; Anlagendaten)'!$C$118/100)^$C356</f>
        <v>#N/A</v>
      </c>
      <c r="AM357" s="715" t="e">
        <f aca="false">AM314*(1+'(Betriebsstoff- &amp; Anlagendaten)'!$C$118/100)^$C356</f>
        <v>#N/A</v>
      </c>
      <c r="AN357" s="715" t="e">
        <f aca="false">AN314*(1+'(Betriebsstoff- &amp; Anlagendaten)'!$C$118/100)^$C356</f>
        <v>#N/A</v>
      </c>
    </row>
    <row r="358" customFormat="false" ht="17.25" hidden="false" customHeight="false" outlineLevel="0" collapsed="false">
      <c r="A358" s="2"/>
      <c r="B358" s="4"/>
      <c r="C358" s="713" t="n">
        <v>6</v>
      </c>
      <c r="D358" s="637"/>
      <c r="E358" s="620"/>
      <c r="F358" s="714" t="n">
        <f aca="false">F315*(1+'(Betriebsstoff- &amp; Anlagendaten)'!$C$118/100)^$C357</f>
        <v>0</v>
      </c>
      <c r="G358" s="715" t="n">
        <f aca="false">G315*(1+'(Betriebsstoff- &amp; Anlagendaten)'!$C$118/100)^$C357</f>
        <v>0</v>
      </c>
      <c r="H358" s="715" t="n">
        <f aca="false">H315*(1+'(Betriebsstoff- &amp; Anlagendaten)'!$C$118/100)^$C357</f>
        <v>0</v>
      </c>
      <c r="I358" s="715" t="n">
        <f aca="false">I315*(1+'(Betriebsstoff- &amp; Anlagendaten)'!$C$118/100)^$C357</f>
        <v>0</v>
      </c>
      <c r="J358" s="639"/>
      <c r="K358" s="715" t="n">
        <f aca="false">SUM(F358:I358)</f>
        <v>0</v>
      </c>
      <c r="L358" s="639"/>
      <c r="M358" s="639"/>
      <c r="N358" s="715" t="n">
        <f aca="false">N315*(1+'(Betriebsstoff- &amp; Anlagendaten)'!$C$118/100)^$C357</f>
        <v>0</v>
      </c>
      <c r="O358" s="715" t="n">
        <f aca="false">O315*(1+'(Betriebsstoff- &amp; Anlagendaten)'!$C$118/100)^$C357</f>
        <v>0</v>
      </c>
      <c r="P358" s="715" t="n">
        <f aca="false">P315*(1+'(Betriebsstoff- &amp; Anlagendaten)'!$C$118/100)^$C357</f>
        <v>0</v>
      </c>
      <c r="Q358" s="715" t="n">
        <f aca="false">Q315*(1+'(Betriebsstoff- &amp; Anlagendaten)'!$C$118/100)^$C357</f>
        <v>0</v>
      </c>
      <c r="R358" s="639"/>
      <c r="S358" s="716" t="n">
        <f aca="false">SUM(N358:Q358)</f>
        <v>0</v>
      </c>
      <c r="T358" s="639"/>
      <c r="U358" s="714" t="n">
        <f aca="false">U315*(1+'(Betriebsstoff- &amp; Anlagendaten)'!$C$118/100)^$C357</f>
        <v>486.66116096</v>
      </c>
      <c r="V358" s="715" t="n">
        <f aca="false">V315*(1+'(Betriebsstoff- &amp; Anlagendaten)'!$C$118/100)^$C357</f>
        <v>571.826864128</v>
      </c>
      <c r="W358" s="715" t="n">
        <f aca="false">W315*(1+'(Betriebsstoff- &amp; Anlagendaten)'!$C$118/100)^$C357</f>
        <v>608.3264512</v>
      </c>
      <c r="X358" s="715" t="n">
        <f aca="false">X315*(1+'(Betriebsstoff- &amp; Anlagendaten)'!$C$118/100)^$C357</f>
        <v>510.994219008</v>
      </c>
      <c r="Y358" s="715" t="n">
        <f aca="false">Y315*(1+'(Betriebsstoff- &amp; Anlagendaten)'!$C$118/100)^$C357</f>
        <v>523.160748032</v>
      </c>
      <c r="Z358" s="715" t="n">
        <f aca="false">Z315*(1+'(Betriebsstoff- &amp; Anlagendaten)'!$C$118/100)^$C357</f>
        <v>523.160748032</v>
      </c>
      <c r="AA358" s="715" t="n">
        <f aca="false">AA315*(1+'(Betriebsstoff- &amp; Anlagendaten)'!$C$118/100)^$C357</f>
        <v>997.655379968</v>
      </c>
      <c r="AB358" s="715" t="n">
        <f aca="false">AB315*(1+'(Betriebsstoff- &amp; Anlagendaten)'!$C$118/100)^$C357</f>
        <v>1070.654554112</v>
      </c>
      <c r="AC358" s="715" t="n">
        <f aca="false">AC315*(1+'(Betriebsstoff- &amp; Anlagendaten)'!$C$118/100)^$C357</f>
        <v>1070.654554112</v>
      </c>
      <c r="AD358" s="715" t="n">
        <f aca="false">AD315*(1+'(Betriebsstoff- &amp; Anlagendaten)'!$C$118/100)^$C357</f>
        <v>0</v>
      </c>
      <c r="AE358" s="715" t="n">
        <f aca="false">AE315*(1+'(Betriebsstoff- &amp; Anlagendaten)'!$C$118/100)^$C357</f>
        <v>425.82851584</v>
      </c>
      <c r="AF358" s="715" t="n">
        <f aca="false">AF315*(1+'(Betriebsstoff- &amp; Anlagendaten)'!$C$118/100)^$C357</f>
        <v>425.82851584</v>
      </c>
      <c r="AG358" s="715" t="n">
        <f aca="false">AG315*(1+'(Betriebsstoff- &amp; Anlagendaten)'!$C$118/100)^$C357</f>
        <v>425.82851584</v>
      </c>
      <c r="AH358" s="715" t="n">
        <f aca="false">AH315*(1+'(Betriebsstoff- &amp; Anlagendaten)'!$C$118/100)^$C357</f>
        <v>425.82851584</v>
      </c>
      <c r="AI358" s="715" t="n">
        <f aca="false">AI315*(1+'(Betriebsstoff- &amp; Anlagendaten)'!$C$118/100)^$C357</f>
        <v>121.66529024</v>
      </c>
      <c r="AJ358" s="715" t="n">
        <f aca="false">AJ315*(1+'(Betriebsstoff- &amp; Anlagendaten)'!$C$118/100)^$C357</f>
        <v>632.659509248</v>
      </c>
      <c r="AK358" s="715" t="n">
        <f aca="false">AK315*(1+'(Betriebsstoff- &amp; Anlagendaten)'!$C$118/100)^$C357</f>
        <v>425.82851584</v>
      </c>
      <c r="AL358" s="715" t="e">
        <f aca="false">AL315*(1+'(Betriebsstoff- &amp; Anlagendaten)'!$C$118/100)^$C357</f>
        <v>#N/A</v>
      </c>
      <c r="AM358" s="715" t="e">
        <f aca="false">AM315*(1+'(Betriebsstoff- &amp; Anlagendaten)'!$C$118/100)^$C357</f>
        <v>#N/A</v>
      </c>
      <c r="AN358" s="715" t="e">
        <f aca="false">AN315*(1+'(Betriebsstoff- &amp; Anlagendaten)'!$C$118/100)^$C357</f>
        <v>#N/A</v>
      </c>
    </row>
    <row r="359" customFormat="false" ht="17.25" hidden="false" customHeight="false" outlineLevel="0" collapsed="false">
      <c r="A359" s="2"/>
      <c r="B359" s="4"/>
      <c r="C359" s="713" t="n">
        <v>7</v>
      </c>
      <c r="D359" s="637"/>
      <c r="E359" s="620"/>
      <c r="F359" s="714" t="n">
        <f aca="false">F316*(1+'(Betriebsstoff- &amp; Anlagendaten)'!$C$118/100)^$C358</f>
        <v>0</v>
      </c>
      <c r="G359" s="715" t="n">
        <f aca="false">G316*(1+'(Betriebsstoff- &amp; Anlagendaten)'!$C$118/100)^$C358</f>
        <v>0</v>
      </c>
      <c r="H359" s="715" t="n">
        <f aca="false">H316*(1+'(Betriebsstoff- &amp; Anlagendaten)'!$C$118/100)^$C358</f>
        <v>0</v>
      </c>
      <c r="I359" s="715" t="n">
        <f aca="false">I316*(1+'(Betriebsstoff- &amp; Anlagendaten)'!$C$118/100)^$C358</f>
        <v>0</v>
      </c>
      <c r="J359" s="639"/>
      <c r="K359" s="715" t="n">
        <f aca="false">SUM(F359:I359)</f>
        <v>0</v>
      </c>
      <c r="L359" s="639"/>
      <c r="M359" s="639"/>
      <c r="N359" s="715" t="n">
        <f aca="false">N316*(1+'(Betriebsstoff- &amp; Anlagendaten)'!$C$118/100)^$C358</f>
        <v>0</v>
      </c>
      <c r="O359" s="715" t="n">
        <f aca="false">O316*(1+'(Betriebsstoff- &amp; Anlagendaten)'!$C$118/100)^$C358</f>
        <v>0</v>
      </c>
      <c r="P359" s="715" t="n">
        <f aca="false">P316*(1+'(Betriebsstoff- &amp; Anlagendaten)'!$C$118/100)^$C358</f>
        <v>0</v>
      </c>
      <c r="Q359" s="715" t="n">
        <f aca="false">Q316*(1+'(Betriebsstoff- &amp; Anlagendaten)'!$C$118/100)^$C358</f>
        <v>0</v>
      </c>
      <c r="R359" s="639"/>
      <c r="S359" s="716" t="n">
        <f aca="false">SUM(N359:Q359)</f>
        <v>0</v>
      </c>
      <c r="T359" s="639"/>
      <c r="U359" s="714" t="n">
        <f aca="false">U316*(1+'(Betriebsstoff- &amp; Anlagendaten)'!$C$118/100)^$C358</f>
        <v>506.1276073984</v>
      </c>
      <c r="V359" s="715" t="n">
        <f aca="false">V316*(1+'(Betriebsstoff- &amp; Anlagendaten)'!$C$118/100)^$C358</f>
        <v>594.69993869312</v>
      </c>
      <c r="W359" s="715" t="n">
        <f aca="false">W316*(1+'(Betriebsstoff- &amp; Anlagendaten)'!$C$118/100)^$C358</f>
        <v>632.659509248</v>
      </c>
      <c r="X359" s="715" t="n">
        <f aca="false">X316*(1+'(Betriebsstoff- &amp; Anlagendaten)'!$C$118/100)^$C358</f>
        <v>531.43398776832</v>
      </c>
      <c r="Y359" s="715" t="n">
        <f aca="false">Y316*(1+'(Betriebsstoff- &amp; Anlagendaten)'!$C$118/100)^$C358</f>
        <v>544.08717795328</v>
      </c>
      <c r="Z359" s="715" t="n">
        <f aca="false">Z316*(1+'(Betriebsstoff- &amp; Anlagendaten)'!$C$118/100)^$C358</f>
        <v>544.08717795328</v>
      </c>
      <c r="AA359" s="715" t="n">
        <f aca="false">AA316*(1+'(Betriebsstoff- &amp; Anlagendaten)'!$C$118/100)^$C358</f>
        <v>1037.56159516672</v>
      </c>
      <c r="AB359" s="715" t="n">
        <f aca="false">AB316*(1+'(Betriebsstoff- &amp; Anlagendaten)'!$C$118/100)^$C358</f>
        <v>1113.48073627648</v>
      </c>
      <c r="AC359" s="715" t="n">
        <f aca="false">AC316*(1+'(Betriebsstoff- &amp; Anlagendaten)'!$C$118/100)^$C358</f>
        <v>1113.48073627648</v>
      </c>
      <c r="AD359" s="715" t="n">
        <f aca="false">AD316*(1+'(Betriebsstoff- &amp; Anlagendaten)'!$C$118/100)^$C358</f>
        <v>0</v>
      </c>
      <c r="AE359" s="715" t="n">
        <f aca="false">AE316*(1+'(Betriebsstoff- &amp; Anlagendaten)'!$C$118/100)^$C358</f>
        <v>442.8616564736</v>
      </c>
      <c r="AF359" s="715" t="n">
        <f aca="false">AF316*(1+'(Betriebsstoff- &amp; Anlagendaten)'!$C$118/100)^$C358</f>
        <v>442.8616564736</v>
      </c>
      <c r="AG359" s="715" t="n">
        <f aca="false">AG316*(1+'(Betriebsstoff- &amp; Anlagendaten)'!$C$118/100)^$C358</f>
        <v>442.8616564736</v>
      </c>
      <c r="AH359" s="715" t="n">
        <f aca="false">AH316*(1+'(Betriebsstoff- &amp; Anlagendaten)'!$C$118/100)^$C358</f>
        <v>442.8616564736</v>
      </c>
      <c r="AI359" s="715" t="n">
        <f aca="false">AI316*(1+'(Betriebsstoff- &amp; Anlagendaten)'!$C$118/100)^$C358</f>
        <v>126.5319018496</v>
      </c>
      <c r="AJ359" s="715" t="n">
        <f aca="false">AJ316*(1+'(Betriebsstoff- &amp; Anlagendaten)'!$C$118/100)^$C358</f>
        <v>657.96588961792</v>
      </c>
      <c r="AK359" s="715" t="n">
        <f aca="false">AK316*(1+'(Betriebsstoff- &amp; Anlagendaten)'!$C$118/100)^$C358</f>
        <v>442.8616564736</v>
      </c>
      <c r="AL359" s="715" t="e">
        <f aca="false">AL316*(1+'(Betriebsstoff- &amp; Anlagendaten)'!$C$118/100)^$C358</f>
        <v>#N/A</v>
      </c>
      <c r="AM359" s="715" t="e">
        <f aca="false">AM316*(1+'(Betriebsstoff- &amp; Anlagendaten)'!$C$118/100)^$C358</f>
        <v>#N/A</v>
      </c>
      <c r="AN359" s="715" t="e">
        <f aca="false">AN316*(1+'(Betriebsstoff- &amp; Anlagendaten)'!$C$118/100)^$C358</f>
        <v>#N/A</v>
      </c>
    </row>
    <row r="360" customFormat="false" ht="17.25" hidden="false" customHeight="false" outlineLevel="0" collapsed="false">
      <c r="A360" s="2"/>
      <c r="B360" s="4"/>
      <c r="C360" s="713" t="n">
        <v>8</v>
      </c>
      <c r="D360" s="637"/>
      <c r="E360" s="620"/>
      <c r="F360" s="714" t="n">
        <f aca="false">F317*(1+'(Betriebsstoff- &amp; Anlagendaten)'!$C$118/100)^$C359</f>
        <v>0</v>
      </c>
      <c r="G360" s="715" t="n">
        <f aca="false">G317*(1+'(Betriebsstoff- &amp; Anlagendaten)'!$C$118/100)^$C359</f>
        <v>0</v>
      </c>
      <c r="H360" s="715" t="n">
        <f aca="false">H317*(1+'(Betriebsstoff- &amp; Anlagendaten)'!$C$118/100)^$C359</f>
        <v>0</v>
      </c>
      <c r="I360" s="715" t="n">
        <f aca="false">I317*(1+'(Betriebsstoff- &amp; Anlagendaten)'!$C$118/100)^$C359</f>
        <v>0</v>
      </c>
      <c r="J360" s="639"/>
      <c r="K360" s="715" t="n">
        <f aca="false">SUM(F360:I360)</f>
        <v>0</v>
      </c>
      <c r="L360" s="639"/>
      <c r="M360" s="639"/>
      <c r="N360" s="715" t="n">
        <f aca="false">N317*(1+'(Betriebsstoff- &amp; Anlagendaten)'!$C$118/100)^$C359</f>
        <v>0</v>
      </c>
      <c r="O360" s="715" t="n">
        <f aca="false">O317*(1+'(Betriebsstoff- &amp; Anlagendaten)'!$C$118/100)^$C359</f>
        <v>0</v>
      </c>
      <c r="P360" s="715" t="n">
        <f aca="false">P317*(1+'(Betriebsstoff- &amp; Anlagendaten)'!$C$118/100)^$C359</f>
        <v>0</v>
      </c>
      <c r="Q360" s="715" t="n">
        <f aca="false">Q317*(1+'(Betriebsstoff- &amp; Anlagendaten)'!$C$118/100)^$C359</f>
        <v>0</v>
      </c>
      <c r="R360" s="639"/>
      <c r="S360" s="716" t="n">
        <f aca="false">SUM(N360:Q360)</f>
        <v>0</v>
      </c>
      <c r="T360" s="639"/>
      <c r="U360" s="714" t="n">
        <f aca="false">U317*(1+'(Betriebsstoff- &amp; Anlagendaten)'!$C$118/100)^$C359</f>
        <v>526.372711694336</v>
      </c>
      <c r="V360" s="715" t="n">
        <f aca="false">V317*(1+'(Betriebsstoff- &amp; Anlagendaten)'!$C$118/100)^$C359</f>
        <v>618.487936240845</v>
      </c>
      <c r="W360" s="715" t="n">
        <f aca="false">W317*(1+'(Betriebsstoff- &amp; Anlagendaten)'!$C$118/100)^$C359</f>
        <v>657.96588961792</v>
      </c>
      <c r="X360" s="715" t="n">
        <f aca="false">X317*(1+'(Betriebsstoff- &amp; Anlagendaten)'!$C$118/100)^$C359</f>
        <v>552.691347279053</v>
      </c>
      <c r="Y360" s="715" t="n">
        <f aca="false">Y317*(1+'(Betriebsstoff- &amp; Anlagendaten)'!$C$118/100)^$C359</f>
        <v>565.850665071411</v>
      </c>
      <c r="Z360" s="715" t="n">
        <f aca="false">Z317*(1+'(Betriebsstoff- &amp; Anlagendaten)'!$C$118/100)^$C359</f>
        <v>565.850665071411</v>
      </c>
      <c r="AA360" s="715" t="n">
        <f aca="false">AA317*(1+'(Betriebsstoff- &amp; Anlagendaten)'!$C$118/100)^$C359</f>
        <v>1079.06405897339</v>
      </c>
      <c r="AB360" s="715" t="n">
        <f aca="false">AB317*(1+'(Betriebsstoff- &amp; Anlagendaten)'!$C$118/100)^$C359</f>
        <v>1158.01996572754</v>
      </c>
      <c r="AC360" s="715" t="n">
        <f aca="false">AC317*(1+'(Betriebsstoff- &amp; Anlagendaten)'!$C$118/100)^$C359</f>
        <v>1158.01996572754</v>
      </c>
      <c r="AD360" s="715" t="n">
        <f aca="false">AD317*(1+'(Betriebsstoff- &amp; Anlagendaten)'!$C$118/100)^$C359</f>
        <v>0</v>
      </c>
      <c r="AE360" s="715" t="n">
        <f aca="false">AE317*(1+'(Betriebsstoff- &amp; Anlagendaten)'!$C$118/100)^$C359</f>
        <v>460.576122732544</v>
      </c>
      <c r="AF360" s="715" t="n">
        <f aca="false">AF317*(1+'(Betriebsstoff- &amp; Anlagendaten)'!$C$118/100)^$C359</f>
        <v>460.576122732544</v>
      </c>
      <c r="AG360" s="715" t="n">
        <f aca="false">AG317*(1+'(Betriebsstoff- &amp; Anlagendaten)'!$C$118/100)^$C359</f>
        <v>460.576122732544</v>
      </c>
      <c r="AH360" s="715" t="n">
        <f aca="false">AH317*(1+'(Betriebsstoff- &amp; Anlagendaten)'!$C$118/100)^$C359</f>
        <v>460.576122732544</v>
      </c>
      <c r="AI360" s="715" t="n">
        <f aca="false">AI317*(1+'(Betriebsstoff- &amp; Anlagendaten)'!$C$118/100)^$C359</f>
        <v>131.593177923584</v>
      </c>
      <c r="AJ360" s="715" t="n">
        <f aca="false">AJ317*(1+'(Betriebsstoff- &amp; Anlagendaten)'!$C$118/100)^$C359</f>
        <v>684.284525202637</v>
      </c>
      <c r="AK360" s="715" t="n">
        <f aca="false">AK317*(1+'(Betriebsstoff- &amp; Anlagendaten)'!$C$118/100)^$C359</f>
        <v>460.576122732544</v>
      </c>
      <c r="AL360" s="715" t="e">
        <f aca="false">AL317*(1+'(Betriebsstoff- &amp; Anlagendaten)'!$C$118/100)^$C359</f>
        <v>#N/A</v>
      </c>
      <c r="AM360" s="715" t="e">
        <f aca="false">AM317*(1+'(Betriebsstoff- &amp; Anlagendaten)'!$C$118/100)^$C359</f>
        <v>#N/A</v>
      </c>
      <c r="AN360" s="715" t="e">
        <f aca="false">AN317*(1+'(Betriebsstoff- &amp; Anlagendaten)'!$C$118/100)^$C359</f>
        <v>#N/A</v>
      </c>
    </row>
    <row r="361" customFormat="false" ht="17.25" hidden="false" customHeight="false" outlineLevel="0" collapsed="false">
      <c r="A361" s="2"/>
      <c r="B361" s="4"/>
      <c r="C361" s="713" t="n">
        <v>9</v>
      </c>
      <c r="D361" s="637"/>
      <c r="E361" s="620"/>
      <c r="F361" s="714" t="n">
        <f aca="false">F318*(1+'(Betriebsstoff- &amp; Anlagendaten)'!$C$118/100)^$C360</f>
        <v>0</v>
      </c>
      <c r="G361" s="715" t="n">
        <f aca="false">G318*(1+'(Betriebsstoff- &amp; Anlagendaten)'!$C$118/100)^$C360</f>
        <v>0</v>
      </c>
      <c r="H361" s="715" t="n">
        <f aca="false">H318*(1+'(Betriebsstoff- &amp; Anlagendaten)'!$C$118/100)^$C360</f>
        <v>0</v>
      </c>
      <c r="I361" s="715" t="n">
        <f aca="false">I318*(1+'(Betriebsstoff- &amp; Anlagendaten)'!$C$118/100)^$C360</f>
        <v>0</v>
      </c>
      <c r="J361" s="639"/>
      <c r="K361" s="715" t="n">
        <f aca="false">SUM(F361:I361)</f>
        <v>0</v>
      </c>
      <c r="L361" s="639"/>
      <c r="M361" s="639"/>
      <c r="N361" s="715" t="n">
        <f aca="false">N318*(1+'(Betriebsstoff- &amp; Anlagendaten)'!$C$118/100)^$C360</f>
        <v>0</v>
      </c>
      <c r="O361" s="715" t="n">
        <f aca="false">O318*(1+'(Betriebsstoff- &amp; Anlagendaten)'!$C$118/100)^$C360</f>
        <v>0</v>
      </c>
      <c r="P361" s="715" t="n">
        <f aca="false">P318*(1+'(Betriebsstoff- &amp; Anlagendaten)'!$C$118/100)^$C360</f>
        <v>0</v>
      </c>
      <c r="Q361" s="715" t="n">
        <f aca="false">Q318*(1+'(Betriebsstoff- &amp; Anlagendaten)'!$C$118/100)^$C360</f>
        <v>0</v>
      </c>
      <c r="R361" s="639"/>
      <c r="S361" s="716" t="n">
        <f aca="false">SUM(N361:Q361)</f>
        <v>0</v>
      </c>
      <c r="T361" s="639"/>
      <c r="U361" s="714" t="n">
        <f aca="false">U318*(1+'(Betriebsstoff- &amp; Anlagendaten)'!$C$118/100)^$C360</f>
        <v>547.42762016211</v>
      </c>
      <c r="V361" s="715" t="n">
        <f aca="false">V318*(1+'(Betriebsstoff- &amp; Anlagendaten)'!$C$118/100)^$C360</f>
        <v>643.227453690479</v>
      </c>
      <c r="W361" s="715" t="n">
        <f aca="false">W318*(1+'(Betriebsstoff- &amp; Anlagendaten)'!$C$118/100)^$C360</f>
        <v>684.284525202637</v>
      </c>
      <c r="X361" s="715" t="n">
        <f aca="false">X318*(1+'(Betriebsstoff- &amp; Anlagendaten)'!$C$118/100)^$C360</f>
        <v>574.799001170215</v>
      </c>
      <c r="Y361" s="715" t="n">
        <f aca="false">Y318*(1+'(Betriebsstoff- &amp; Anlagendaten)'!$C$118/100)^$C360</f>
        <v>588.484691674268</v>
      </c>
      <c r="Z361" s="715" t="n">
        <f aca="false">Z318*(1+'(Betriebsstoff- &amp; Anlagendaten)'!$C$118/100)^$C360</f>
        <v>588.484691674268</v>
      </c>
      <c r="AA361" s="715" t="n">
        <f aca="false">AA318*(1+'(Betriebsstoff- &amp; Anlagendaten)'!$C$118/100)^$C360</f>
        <v>1122.22662133232</v>
      </c>
      <c r="AB361" s="715" t="n">
        <f aca="false">AB318*(1+'(Betriebsstoff- &amp; Anlagendaten)'!$C$118/100)^$C360</f>
        <v>1204.34076435664</v>
      </c>
      <c r="AC361" s="715" t="n">
        <f aca="false">AC318*(1+'(Betriebsstoff- &amp; Anlagendaten)'!$C$118/100)^$C360</f>
        <v>1204.34076435664</v>
      </c>
      <c r="AD361" s="715" t="n">
        <f aca="false">AD318*(1+'(Betriebsstoff- &amp; Anlagendaten)'!$C$118/100)^$C360</f>
        <v>0</v>
      </c>
      <c r="AE361" s="715" t="n">
        <f aca="false">AE318*(1+'(Betriebsstoff- &amp; Anlagendaten)'!$C$118/100)^$C360</f>
        <v>478.999167641846</v>
      </c>
      <c r="AF361" s="715" t="n">
        <f aca="false">AF318*(1+'(Betriebsstoff- &amp; Anlagendaten)'!$C$118/100)^$C360</f>
        <v>478.999167641846</v>
      </c>
      <c r="AG361" s="715" t="n">
        <f aca="false">AG318*(1+'(Betriebsstoff- &amp; Anlagendaten)'!$C$118/100)^$C360</f>
        <v>478.999167641846</v>
      </c>
      <c r="AH361" s="715" t="n">
        <f aca="false">AH318*(1+'(Betriebsstoff- &amp; Anlagendaten)'!$C$118/100)^$C360</f>
        <v>478.999167641846</v>
      </c>
      <c r="AI361" s="715" t="n">
        <f aca="false">AI318*(1+'(Betriebsstoff- &amp; Anlagendaten)'!$C$118/100)^$C360</f>
        <v>136.856905040527</v>
      </c>
      <c r="AJ361" s="715" t="n">
        <f aca="false">AJ318*(1+'(Betriebsstoff- &amp; Anlagendaten)'!$C$118/100)^$C360</f>
        <v>711.655906210742</v>
      </c>
      <c r="AK361" s="715" t="n">
        <f aca="false">AK318*(1+'(Betriebsstoff- &amp; Anlagendaten)'!$C$118/100)^$C360</f>
        <v>478.999167641846</v>
      </c>
      <c r="AL361" s="715" t="e">
        <f aca="false">AL318*(1+'(Betriebsstoff- &amp; Anlagendaten)'!$C$118/100)^$C360</f>
        <v>#N/A</v>
      </c>
      <c r="AM361" s="715" t="e">
        <f aca="false">AM318*(1+'(Betriebsstoff- &amp; Anlagendaten)'!$C$118/100)^$C360</f>
        <v>#N/A</v>
      </c>
      <c r="AN361" s="715" t="e">
        <f aca="false">AN318*(1+'(Betriebsstoff- &amp; Anlagendaten)'!$C$118/100)^$C360</f>
        <v>#N/A</v>
      </c>
    </row>
    <row r="362" customFormat="false" ht="17.25" hidden="false" customHeight="false" outlineLevel="0" collapsed="false">
      <c r="A362" s="2"/>
      <c r="B362" s="4"/>
      <c r="C362" s="713" t="n">
        <v>10</v>
      </c>
      <c r="D362" s="637"/>
      <c r="E362" s="620"/>
      <c r="F362" s="714" t="n">
        <f aca="false">F319*(1+'(Betriebsstoff- &amp; Anlagendaten)'!$C$118/100)^$C361</f>
        <v>0</v>
      </c>
      <c r="G362" s="715" t="n">
        <f aca="false">G319*(1+'(Betriebsstoff- &amp; Anlagendaten)'!$C$118/100)^$C361</f>
        <v>0</v>
      </c>
      <c r="H362" s="715" t="n">
        <f aca="false">H319*(1+'(Betriebsstoff- &amp; Anlagendaten)'!$C$118/100)^$C361</f>
        <v>0</v>
      </c>
      <c r="I362" s="715" t="n">
        <f aca="false">I319*(1+'(Betriebsstoff- &amp; Anlagendaten)'!$C$118/100)^$C361</f>
        <v>0</v>
      </c>
      <c r="J362" s="639"/>
      <c r="K362" s="715" t="n">
        <f aca="false">SUM(F362:I362)</f>
        <v>0</v>
      </c>
      <c r="L362" s="639"/>
      <c r="M362" s="639"/>
      <c r="N362" s="715" t="n">
        <f aca="false">N319*(1+'(Betriebsstoff- &amp; Anlagendaten)'!$C$118/100)^$C361</f>
        <v>0</v>
      </c>
      <c r="O362" s="715" t="n">
        <f aca="false">O319*(1+'(Betriebsstoff- &amp; Anlagendaten)'!$C$118/100)^$C361</f>
        <v>0</v>
      </c>
      <c r="P362" s="715" t="n">
        <f aca="false">P319*(1+'(Betriebsstoff- &amp; Anlagendaten)'!$C$118/100)^$C361</f>
        <v>0</v>
      </c>
      <c r="Q362" s="715" t="n">
        <f aca="false">Q319*(1+'(Betriebsstoff- &amp; Anlagendaten)'!$C$118/100)^$C361</f>
        <v>0</v>
      </c>
      <c r="R362" s="639"/>
      <c r="S362" s="716" t="n">
        <f aca="false">SUM(N362:Q362)</f>
        <v>0</v>
      </c>
      <c r="T362" s="639"/>
      <c r="U362" s="714" t="n">
        <f aca="false">U319*(1+'(Betriebsstoff- &amp; Anlagendaten)'!$C$118/100)^$C361</f>
        <v>569.324724968594</v>
      </c>
      <c r="V362" s="715" t="n">
        <f aca="false">V319*(1+'(Betriebsstoff- &amp; Anlagendaten)'!$C$118/100)^$C361</f>
        <v>668.956551838098</v>
      </c>
      <c r="W362" s="715" t="n">
        <f aca="false">W319*(1+'(Betriebsstoff- &amp; Anlagendaten)'!$C$118/100)^$C361</f>
        <v>711.655906210743</v>
      </c>
      <c r="X362" s="715" t="n">
        <f aca="false">X319*(1+'(Betriebsstoff- &amp; Anlagendaten)'!$C$118/100)^$C361</f>
        <v>597.790961217024</v>
      </c>
      <c r="Y362" s="715" t="n">
        <f aca="false">Y319*(1+'(Betriebsstoff- &amp; Anlagendaten)'!$C$118/100)^$C361</f>
        <v>612.024079341239</v>
      </c>
      <c r="Z362" s="715" t="n">
        <f aca="false">Z319*(1+'(Betriebsstoff- &amp; Anlagendaten)'!$C$118/100)^$C361</f>
        <v>612.024079341239</v>
      </c>
      <c r="AA362" s="715" t="n">
        <f aca="false">AA319*(1+'(Betriebsstoff- &amp; Anlagendaten)'!$C$118/100)^$C361</f>
        <v>1167.11568618562</v>
      </c>
      <c r="AB362" s="715" t="n">
        <f aca="false">AB319*(1+'(Betriebsstoff- &amp; Anlagendaten)'!$C$118/100)^$C361</f>
        <v>1252.51439493091</v>
      </c>
      <c r="AC362" s="715" t="n">
        <f aca="false">AC319*(1+'(Betriebsstoff- &amp; Anlagendaten)'!$C$118/100)^$C361</f>
        <v>1252.51439493091</v>
      </c>
      <c r="AD362" s="715" t="n">
        <f aca="false">AD319*(1+'(Betriebsstoff- &amp; Anlagendaten)'!$C$118/100)^$C361</f>
        <v>0</v>
      </c>
      <c r="AE362" s="715" t="n">
        <f aca="false">AE319*(1+'(Betriebsstoff- &amp; Anlagendaten)'!$C$118/100)^$C361</f>
        <v>498.15913434752</v>
      </c>
      <c r="AF362" s="715" t="n">
        <f aca="false">AF319*(1+'(Betriebsstoff- &amp; Anlagendaten)'!$C$118/100)^$C361</f>
        <v>498.15913434752</v>
      </c>
      <c r="AG362" s="715" t="n">
        <f aca="false">AG319*(1+'(Betriebsstoff- &amp; Anlagendaten)'!$C$118/100)^$C361</f>
        <v>498.15913434752</v>
      </c>
      <c r="AH362" s="715" t="n">
        <f aca="false">AH319*(1+'(Betriebsstoff- &amp; Anlagendaten)'!$C$118/100)^$C361</f>
        <v>498.15913434752</v>
      </c>
      <c r="AI362" s="715" t="n">
        <f aca="false">AI319*(1+'(Betriebsstoff- &amp; Anlagendaten)'!$C$118/100)^$C361</f>
        <v>142.331181242149</v>
      </c>
      <c r="AJ362" s="715" t="n">
        <f aca="false">AJ319*(1+'(Betriebsstoff- &amp; Anlagendaten)'!$C$118/100)^$C361</f>
        <v>740.122142459172</v>
      </c>
      <c r="AK362" s="715" t="n">
        <f aca="false">AK319*(1+'(Betriebsstoff- &amp; Anlagendaten)'!$C$118/100)^$C361</f>
        <v>498.15913434752</v>
      </c>
      <c r="AL362" s="715" t="e">
        <f aca="false">AL319*(1+'(Betriebsstoff- &amp; Anlagendaten)'!$C$118/100)^$C361</f>
        <v>#N/A</v>
      </c>
      <c r="AM362" s="715" t="e">
        <f aca="false">AM319*(1+'(Betriebsstoff- &amp; Anlagendaten)'!$C$118/100)^$C361</f>
        <v>#N/A</v>
      </c>
      <c r="AN362" s="715" t="e">
        <f aca="false">AN319*(1+'(Betriebsstoff- &amp; Anlagendaten)'!$C$118/100)^$C361</f>
        <v>#N/A</v>
      </c>
    </row>
    <row r="363" customFormat="false" ht="17.25" hidden="false" customHeight="false" outlineLevel="0" collapsed="false">
      <c r="A363" s="2"/>
      <c r="B363" s="4"/>
      <c r="C363" s="713" t="n">
        <v>11</v>
      </c>
      <c r="D363" s="637"/>
      <c r="E363" s="620"/>
      <c r="F363" s="714" t="n">
        <f aca="false">F320*(1+'(Betriebsstoff- &amp; Anlagendaten)'!$C$118/100)^$C362</f>
        <v>0</v>
      </c>
      <c r="G363" s="715" t="n">
        <f aca="false">G320*(1+'(Betriebsstoff- &amp; Anlagendaten)'!$C$118/100)^$C362</f>
        <v>0</v>
      </c>
      <c r="H363" s="715" t="n">
        <f aca="false">H320*(1+'(Betriebsstoff- &amp; Anlagendaten)'!$C$118/100)^$C362</f>
        <v>0</v>
      </c>
      <c r="I363" s="715" t="n">
        <f aca="false">I320*(1+'(Betriebsstoff- &amp; Anlagendaten)'!$C$118/100)^$C362</f>
        <v>0</v>
      </c>
      <c r="J363" s="639"/>
      <c r="K363" s="715" t="n">
        <f aca="false">SUM(F363:I363)</f>
        <v>0</v>
      </c>
      <c r="L363" s="639"/>
      <c r="M363" s="639"/>
      <c r="N363" s="715" t="n">
        <f aca="false">N320*(1+'(Betriebsstoff- &amp; Anlagendaten)'!$C$118/100)^$C362</f>
        <v>0</v>
      </c>
      <c r="O363" s="715" t="n">
        <f aca="false">O320*(1+'(Betriebsstoff- &amp; Anlagendaten)'!$C$118/100)^$C362</f>
        <v>0</v>
      </c>
      <c r="P363" s="715" t="n">
        <f aca="false">P320*(1+'(Betriebsstoff- &amp; Anlagendaten)'!$C$118/100)^$C362</f>
        <v>0</v>
      </c>
      <c r="Q363" s="715" t="n">
        <f aca="false">Q320*(1+'(Betriebsstoff- &amp; Anlagendaten)'!$C$118/100)^$C362</f>
        <v>0</v>
      </c>
      <c r="R363" s="639"/>
      <c r="S363" s="716" t="n">
        <f aca="false">SUM(N363:Q363)</f>
        <v>0</v>
      </c>
      <c r="T363" s="639"/>
      <c r="U363" s="714" t="n">
        <f aca="false">U320*(1+'(Betriebsstoff- &amp; Anlagendaten)'!$C$118/100)^$C362</f>
        <v>592.097713967338</v>
      </c>
      <c r="V363" s="715" t="n">
        <f aca="false">V320*(1+'(Betriebsstoff- &amp; Anlagendaten)'!$C$118/100)^$C362</f>
        <v>695.714813911622</v>
      </c>
      <c r="W363" s="715" t="n">
        <f aca="false">W320*(1+'(Betriebsstoff- &amp; Anlagendaten)'!$C$118/100)^$C362</f>
        <v>740.122142459172</v>
      </c>
      <c r="X363" s="715" t="n">
        <f aca="false">X320*(1+'(Betriebsstoff- &amp; Anlagendaten)'!$C$118/100)^$C362</f>
        <v>621.702599665705</v>
      </c>
      <c r="Y363" s="715" t="n">
        <f aca="false">Y320*(1+'(Betriebsstoff- &amp; Anlagendaten)'!$C$118/100)^$C362</f>
        <v>636.505042514888</v>
      </c>
      <c r="Z363" s="715" t="n">
        <f aca="false">Z320*(1+'(Betriebsstoff- &amp; Anlagendaten)'!$C$118/100)^$C362</f>
        <v>636.505042514888</v>
      </c>
      <c r="AA363" s="715" t="n">
        <f aca="false">AA320*(1+'(Betriebsstoff- &amp; Anlagendaten)'!$C$118/100)^$C362</f>
        <v>1213.80031363304</v>
      </c>
      <c r="AB363" s="715" t="n">
        <f aca="false">AB320*(1+'(Betriebsstoff- &amp; Anlagendaten)'!$C$118/100)^$C362</f>
        <v>1302.61497072814</v>
      </c>
      <c r="AC363" s="715" t="n">
        <f aca="false">AC320*(1+'(Betriebsstoff- &amp; Anlagendaten)'!$C$118/100)^$C362</f>
        <v>1302.61497072814</v>
      </c>
      <c r="AD363" s="715" t="n">
        <f aca="false">AD320*(1+'(Betriebsstoff- &amp; Anlagendaten)'!$C$118/100)^$C362</f>
        <v>0</v>
      </c>
      <c r="AE363" s="715" t="n">
        <f aca="false">AE320*(1+'(Betriebsstoff- &amp; Anlagendaten)'!$C$118/100)^$C362</f>
        <v>518.085499721421</v>
      </c>
      <c r="AF363" s="715" t="n">
        <f aca="false">AF320*(1+'(Betriebsstoff- &amp; Anlagendaten)'!$C$118/100)^$C362</f>
        <v>518.085499721421</v>
      </c>
      <c r="AG363" s="715" t="n">
        <f aca="false">AG320*(1+'(Betriebsstoff- &amp; Anlagendaten)'!$C$118/100)^$C362</f>
        <v>518.085499721421</v>
      </c>
      <c r="AH363" s="715" t="n">
        <f aca="false">AH320*(1+'(Betriebsstoff- &amp; Anlagendaten)'!$C$118/100)^$C362</f>
        <v>518.085499721421</v>
      </c>
      <c r="AI363" s="715" t="n">
        <f aca="false">AI320*(1+'(Betriebsstoff- &amp; Anlagendaten)'!$C$118/100)^$C362</f>
        <v>148.024428491834</v>
      </c>
      <c r="AJ363" s="715" t="n">
        <f aca="false">AJ320*(1+'(Betriebsstoff- &amp; Anlagendaten)'!$C$118/100)^$C362</f>
        <v>769.727028157539</v>
      </c>
      <c r="AK363" s="715" t="n">
        <f aca="false">AK320*(1+'(Betriebsstoff- &amp; Anlagendaten)'!$C$118/100)^$C362</f>
        <v>518.085499721421</v>
      </c>
      <c r="AL363" s="715" t="e">
        <f aca="false">AL320*(1+'(Betriebsstoff- &amp; Anlagendaten)'!$C$118/100)^$C362</f>
        <v>#N/A</v>
      </c>
      <c r="AM363" s="715" t="e">
        <f aca="false">AM320*(1+'(Betriebsstoff- &amp; Anlagendaten)'!$C$118/100)^$C362</f>
        <v>#N/A</v>
      </c>
      <c r="AN363" s="715" t="e">
        <f aca="false">AN320*(1+'(Betriebsstoff- &amp; Anlagendaten)'!$C$118/100)^$C362</f>
        <v>#N/A</v>
      </c>
    </row>
    <row r="364" customFormat="false" ht="17.25" hidden="false" customHeight="false" outlineLevel="0" collapsed="false">
      <c r="A364" s="2"/>
      <c r="B364" s="4"/>
      <c r="C364" s="713" t="n">
        <v>12</v>
      </c>
      <c r="D364" s="637"/>
      <c r="E364" s="620"/>
      <c r="F364" s="714" t="n">
        <f aca="false">F321*(1+'(Betriebsstoff- &amp; Anlagendaten)'!$C$118/100)^$C363</f>
        <v>0</v>
      </c>
      <c r="G364" s="715" t="n">
        <f aca="false">G321*(1+'(Betriebsstoff- &amp; Anlagendaten)'!$C$118/100)^$C363</f>
        <v>0</v>
      </c>
      <c r="H364" s="715" t="n">
        <f aca="false">H321*(1+'(Betriebsstoff- &amp; Anlagendaten)'!$C$118/100)^$C363</f>
        <v>0</v>
      </c>
      <c r="I364" s="715" t="n">
        <f aca="false">I321*(1+'(Betriebsstoff- &amp; Anlagendaten)'!$C$118/100)^$C363</f>
        <v>0</v>
      </c>
      <c r="J364" s="639"/>
      <c r="K364" s="715" t="n">
        <f aca="false">SUM(F364:I364)</f>
        <v>0</v>
      </c>
      <c r="L364" s="639"/>
      <c r="M364" s="639"/>
      <c r="N364" s="715" t="n">
        <f aca="false">N321*(1+'(Betriebsstoff- &amp; Anlagendaten)'!$C$118/100)^$C363</f>
        <v>0</v>
      </c>
      <c r="O364" s="715" t="n">
        <f aca="false">O321*(1+'(Betriebsstoff- &amp; Anlagendaten)'!$C$118/100)^$C363</f>
        <v>0</v>
      </c>
      <c r="P364" s="715" t="n">
        <f aca="false">P321*(1+'(Betriebsstoff- &amp; Anlagendaten)'!$C$118/100)^$C363</f>
        <v>0</v>
      </c>
      <c r="Q364" s="715" t="n">
        <f aca="false">Q321*(1+'(Betriebsstoff- &amp; Anlagendaten)'!$C$118/100)^$C363</f>
        <v>0</v>
      </c>
      <c r="R364" s="639"/>
      <c r="S364" s="716" t="n">
        <f aca="false">SUM(N364:Q364)</f>
        <v>0</v>
      </c>
      <c r="T364" s="639"/>
      <c r="U364" s="714" t="n">
        <f aca="false">U321*(1+'(Betriebsstoff- &amp; Anlagendaten)'!$C$118/100)^$C363</f>
        <v>615.781622526031</v>
      </c>
      <c r="V364" s="715" t="n">
        <f aca="false">V321*(1+'(Betriebsstoff- &amp; Anlagendaten)'!$C$118/100)^$C363</f>
        <v>723.543406468087</v>
      </c>
      <c r="W364" s="715" t="n">
        <f aca="false">W321*(1+'(Betriebsstoff- &amp; Anlagendaten)'!$C$118/100)^$C363</f>
        <v>769.727028157539</v>
      </c>
      <c r="X364" s="715" t="n">
        <f aca="false">X321*(1+'(Betriebsstoff- &amp; Anlagendaten)'!$C$118/100)^$C363</f>
        <v>646.570703652333</v>
      </c>
      <c r="Y364" s="715" t="n">
        <f aca="false">Y321*(1+'(Betriebsstoff- &amp; Anlagendaten)'!$C$118/100)^$C363</f>
        <v>661.965244215484</v>
      </c>
      <c r="Z364" s="715" t="n">
        <f aca="false">Z321*(1+'(Betriebsstoff- &amp; Anlagendaten)'!$C$118/100)^$C363</f>
        <v>661.965244215484</v>
      </c>
      <c r="AA364" s="715" t="n">
        <f aca="false">AA321*(1+'(Betriebsstoff- &amp; Anlagendaten)'!$C$118/100)^$C363</f>
        <v>1262.35232617836</v>
      </c>
      <c r="AB364" s="715" t="n">
        <f aca="false">AB321*(1+'(Betriebsstoff- &amp; Anlagendaten)'!$C$118/100)^$C363</f>
        <v>1354.71956955727</v>
      </c>
      <c r="AC364" s="715" t="n">
        <f aca="false">AC321*(1+'(Betriebsstoff- &amp; Anlagendaten)'!$C$118/100)^$C363</f>
        <v>1354.71956955727</v>
      </c>
      <c r="AD364" s="715" t="n">
        <f aca="false">AD321*(1+'(Betriebsstoff- &amp; Anlagendaten)'!$C$118/100)^$C363</f>
        <v>0</v>
      </c>
      <c r="AE364" s="715" t="n">
        <f aca="false">AE321*(1+'(Betriebsstoff- &amp; Anlagendaten)'!$C$118/100)^$C363</f>
        <v>538.808919710277</v>
      </c>
      <c r="AF364" s="715" t="n">
        <f aca="false">AF321*(1+'(Betriebsstoff- &amp; Anlagendaten)'!$C$118/100)^$C363</f>
        <v>538.808919710277</v>
      </c>
      <c r="AG364" s="715" t="n">
        <f aca="false">AG321*(1+'(Betriebsstoff- &amp; Anlagendaten)'!$C$118/100)^$C363</f>
        <v>538.808919710277</v>
      </c>
      <c r="AH364" s="715" t="n">
        <f aca="false">AH321*(1+'(Betriebsstoff- &amp; Anlagendaten)'!$C$118/100)^$C363</f>
        <v>538.808919710277</v>
      </c>
      <c r="AI364" s="715" t="n">
        <f aca="false">AI321*(1+'(Betriebsstoff- &amp; Anlagendaten)'!$C$118/100)^$C363</f>
        <v>153.945405631508</v>
      </c>
      <c r="AJ364" s="715" t="n">
        <f aca="false">AJ321*(1+'(Betriebsstoff- &amp; Anlagendaten)'!$C$118/100)^$C363</f>
        <v>800.516109283841</v>
      </c>
      <c r="AK364" s="715" t="n">
        <f aca="false">AK321*(1+'(Betriebsstoff- &amp; Anlagendaten)'!$C$118/100)^$C363</f>
        <v>538.808919710277</v>
      </c>
      <c r="AL364" s="715" t="e">
        <f aca="false">AL321*(1+'(Betriebsstoff- &amp; Anlagendaten)'!$C$118/100)^$C363</f>
        <v>#N/A</v>
      </c>
      <c r="AM364" s="715" t="e">
        <f aca="false">AM321*(1+'(Betriebsstoff- &amp; Anlagendaten)'!$C$118/100)^$C363</f>
        <v>#N/A</v>
      </c>
      <c r="AN364" s="715" t="e">
        <f aca="false">AN321*(1+'(Betriebsstoff- &amp; Anlagendaten)'!$C$118/100)^$C363</f>
        <v>#N/A</v>
      </c>
    </row>
    <row r="365" customFormat="false" ht="17.25" hidden="false" customHeight="false" outlineLevel="0" collapsed="false">
      <c r="A365" s="2"/>
      <c r="B365" s="4"/>
      <c r="C365" s="713" t="n">
        <v>13</v>
      </c>
      <c r="D365" s="637"/>
      <c r="E365" s="620"/>
      <c r="F365" s="714" t="n">
        <f aca="false">F322*(1+'(Betriebsstoff- &amp; Anlagendaten)'!$C$118/100)^$C364</f>
        <v>0</v>
      </c>
      <c r="G365" s="715" t="n">
        <f aca="false">G322*(1+'(Betriebsstoff- &amp; Anlagendaten)'!$C$118/100)^$C364</f>
        <v>0</v>
      </c>
      <c r="H365" s="715" t="n">
        <f aca="false">H322*(1+'(Betriebsstoff- &amp; Anlagendaten)'!$C$118/100)^$C364</f>
        <v>0</v>
      </c>
      <c r="I365" s="715" t="n">
        <f aca="false">I322*(1+'(Betriebsstoff- &amp; Anlagendaten)'!$C$118/100)^$C364</f>
        <v>0</v>
      </c>
      <c r="J365" s="639"/>
      <c r="K365" s="715" t="n">
        <f aca="false">SUM(F365:I365)</f>
        <v>0</v>
      </c>
      <c r="L365" s="639"/>
      <c r="M365" s="639"/>
      <c r="N365" s="715" t="n">
        <f aca="false">N322*(1+'(Betriebsstoff- &amp; Anlagendaten)'!$C$118/100)^$C364</f>
        <v>0</v>
      </c>
      <c r="O365" s="715" t="n">
        <f aca="false">O322*(1+'(Betriebsstoff- &amp; Anlagendaten)'!$C$118/100)^$C364</f>
        <v>0</v>
      </c>
      <c r="P365" s="715" t="n">
        <f aca="false">P322*(1+'(Betriebsstoff- &amp; Anlagendaten)'!$C$118/100)^$C364</f>
        <v>0</v>
      </c>
      <c r="Q365" s="715" t="n">
        <f aca="false">Q322*(1+'(Betriebsstoff- &amp; Anlagendaten)'!$C$118/100)^$C364</f>
        <v>0</v>
      </c>
      <c r="R365" s="639"/>
      <c r="S365" s="716" t="n">
        <f aca="false">SUM(N365:Q365)</f>
        <v>0</v>
      </c>
      <c r="T365" s="639"/>
      <c r="U365" s="714" t="n">
        <f aca="false">U322*(1+'(Betriebsstoff- &amp; Anlagendaten)'!$C$118/100)^$C364</f>
        <v>640.412887427073</v>
      </c>
      <c r="V365" s="715" t="n">
        <f aca="false">V322*(1+'(Betriebsstoff- &amp; Anlagendaten)'!$C$118/100)^$C364</f>
        <v>752.48514272681</v>
      </c>
      <c r="W365" s="715" t="n">
        <f aca="false">W322*(1+'(Betriebsstoff- &amp; Anlagendaten)'!$C$118/100)^$C364</f>
        <v>800.516109283841</v>
      </c>
      <c r="X365" s="715" t="n">
        <f aca="false">X322*(1+'(Betriebsstoff- &amp; Anlagendaten)'!$C$118/100)^$C364</f>
        <v>672.433531798426</v>
      </c>
      <c r="Y365" s="715" t="n">
        <f aca="false">Y322*(1+'(Betriebsstoff- &amp; Anlagendaten)'!$C$118/100)^$C364</f>
        <v>688.443853984103</v>
      </c>
      <c r="Z365" s="715" t="n">
        <f aca="false">Z322*(1+'(Betriebsstoff- &amp; Anlagendaten)'!$C$118/100)^$C364</f>
        <v>688.443853984103</v>
      </c>
      <c r="AA365" s="715" t="n">
        <f aca="false">AA322*(1+'(Betriebsstoff- &amp; Anlagendaten)'!$C$118/100)^$C364</f>
        <v>1312.8464192255</v>
      </c>
      <c r="AB365" s="715" t="n">
        <f aca="false">AB322*(1+'(Betriebsstoff- &amp; Anlagendaten)'!$C$118/100)^$C364</f>
        <v>1408.90835233956</v>
      </c>
      <c r="AC365" s="715" t="n">
        <f aca="false">AC322*(1+'(Betriebsstoff- &amp; Anlagendaten)'!$C$118/100)^$C364</f>
        <v>1408.90835233956</v>
      </c>
      <c r="AD365" s="715" t="n">
        <f aca="false">AD322*(1+'(Betriebsstoff- &amp; Anlagendaten)'!$C$118/100)^$C364</f>
        <v>0</v>
      </c>
      <c r="AE365" s="715" t="n">
        <f aca="false">AE322*(1+'(Betriebsstoff- &amp; Anlagendaten)'!$C$118/100)^$C364</f>
        <v>560.361276498689</v>
      </c>
      <c r="AF365" s="715" t="n">
        <f aca="false">AF322*(1+'(Betriebsstoff- &amp; Anlagendaten)'!$C$118/100)^$C364</f>
        <v>560.361276498689</v>
      </c>
      <c r="AG365" s="715" t="n">
        <f aca="false">AG322*(1+'(Betriebsstoff- &amp; Anlagendaten)'!$C$118/100)^$C364</f>
        <v>560.361276498689</v>
      </c>
      <c r="AH365" s="715" t="n">
        <f aca="false">AH322*(1+'(Betriebsstoff- &amp; Anlagendaten)'!$C$118/100)^$C364</f>
        <v>560.361276498689</v>
      </c>
      <c r="AI365" s="715" t="n">
        <f aca="false">AI322*(1+'(Betriebsstoff- &amp; Anlagendaten)'!$C$118/100)^$C364</f>
        <v>160.103221856768</v>
      </c>
      <c r="AJ365" s="715" t="n">
        <f aca="false">AJ322*(1+'(Betriebsstoff- &amp; Anlagendaten)'!$C$118/100)^$C364</f>
        <v>832.536753655194</v>
      </c>
      <c r="AK365" s="715" t="n">
        <f aca="false">AK322*(1+'(Betriebsstoff- &amp; Anlagendaten)'!$C$118/100)^$C364</f>
        <v>560.361276498689</v>
      </c>
      <c r="AL365" s="715" t="e">
        <f aca="false">AL322*(1+'(Betriebsstoff- &amp; Anlagendaten)'!$C$118/100)^$C364</f>
        <v>#N/A</v>
      </c>
      <c r="AM365" s="715" t="e">
        <f aca="false">AM322*(1+'(Betriebsstoff- &amp; Anlagendaten)'!$C$118/100)^$C364</f>
        <v>#N/A</v>
      </c>
      <c r="AN365" s="715" t="e">
        <f aca="false">AN322*(1+'(Betriebsstoff- &amp; Anlagendaten)'!$C$118/100)^$C364</f>
        <v>#N/A</v>
      </c>
    </row>
    <row r="366" customFormat="false" ht="17.25" hidden="false" customHeight="false" outlineLevel="0" collapsed="false">
      <c r="A366" s="2"/>
      <c r="B366" s="4"/>
      <c r="C366" s="713" t="n">
        <v>14</v>
      </c>
      <c r="D366" s="637"/>
      <c r="E366" s="620"/>
      <c r="F366" s="714" t="n">
        <f aca="false">F323*(1+'(Betriebsstoff- &amp; Anlagendaten)'!$C$118/100)^$C365</f>
        <v>0</v>
      </c>
      <c r="G366" s="715" t="n">
        <f aca="false">G323*(1+'(Betriebsstoff- &amp; Anlagendaten)'!$C$118/100)^$C365</f>
        <v>0</v>
      </c>
      <c r="H366" s="715" t="n">
        <f aca="false">H323*(1+'(Betriebsstoff- &amp; Anlagendaten)'!$C$118/100)^$C365</f>
        <v>0</v>
      </c>
      <c r="I366" s="715" t="n">
        <f aca="false">I323*(1+'(Betriebsstoff- &amp; Anlagendaten)'!$C$118/100)^$C365</f>
        <v>0</v>
      </c>
      <c r="J366" s="639"/>
      <c r="K366" s="715" t="n">
        <f aca="false">SUM(F366:I366)</f>
        <v>0</v>
      </c>
      <c r="L366" s="639"/>
      <c r="M366" s="639"/>
      <c r="N366" s="715" t="n">
        <f aca="false">N323*(1+'(Betriebsstoff- &amp; Anlagendaten)'!$C$118/100)^$C365</f>
        <v>0</v>
      </c>
      <c r="O366" s="715" t="n">
        <f aca="false">O323*(1+'(Betriebsstoff- &amp; Anlagendaten)'!$C$118/100)^$C365</f>
        <v>0</v>
      </c>
      <c r="P366" s="715" t="n">
        <f aca="false">P323*(1+'(Betriebsstoff- &amp; Anlagendaten)'!$C$118/100)^$C365</f>
        <v>0</v>
      </c>
      <c r="Q366" s="715" t="n">
        <f aca="false">Q323*(1+'(Betriebsstoff- &amp; Anlagendaten)'!$C$118/100)^$C365</f>
        <v>0</v>
      </c>
      <c r="R366" s="639"/>
      <c r="S366" s="716" t="n">
        <f aca="false">SUM(N366:Q366)</f>
        <v>0</v>
      </c>
      <c r="T366" s="639"/>
      <c r="U366" s="714" t="n">
        <f aca="false">U323*(1+'(Betriebsstoff- &amp; Anlagendaten)'!$C$118/100)^$C365</f>
        <v>666.029402924156</v>
      </c>
      <c r="V366" s="715" t="n">
        <f aca="false">V323*(1+'(Betriebsstoff- &amp; Anlagendaten)'!$C$118/100)^$C365</f>
        <v>782.584548435883</v>
      </c>
      <c r="W366" s="715" t="n">
        <f aca="false">W323*(1+'(Betriebsstoff- &amp; Anlagendaten)'!$C$118/100)^$C365</f>
        <v>832.536753655194</v>
      </c>
      <c r="X366" s="715" t="n">
        <f aca="false">X323*(1+'(Betriebsstoff- &amp; Anlagendaten)'!$C$118/100)^$C365</f>
        <v>699.330873070363</v>
      </c>
      <c r="Y366" s="715" t="n">
        <f aca="false">Y323*(1+'(Betriebsstoff- &amp; Anlagendaten)'!$C$118/100)^$C365</f>
        <v>715.981608143467</v>
      </c>
      <c r="Z366" s="715" t="n">
        <f aca="false">Z323*(1+'(Betriebsstoff- &amp; Anlagendaten)'!$C$118/100)^$C365</f>
        <v>715.981608143467</v>
      </c>
      <c r="AA366" s="715" t="n">
        <f aca="false">AA323*(1+'(Betriebsstoff- &amp; Anlagendaten)'!$C$118/100)^$C365</f>
        <v>1365.36027599452</v>
      </c>
      <c r="AB366" s="715" t="n">
        <f aca="false">AB323*(1+'(Betriebsstoff- &amp; Anlagendaten)'!$C$118/100)^$C365</f>
        <v>1465.26468643314</v>
      </c>
      <c r="AC366" s="715" t="n">
        <f aca="false">AC323*(1+'(Betriebsstoff- &amp; Anlagendaten)'!$C$118/100)^$C365</f>
        <v>1465.26468643314</v>
      </c>
      <c r="AD366" s="715" t="n">
        <f aca="false">AD323*(1+'(Betriebsstoff- &amp; Anlagendaten)'!$C$118/100)^$C365</f>
        <v>0</v>
      </c>
      <c r="AE366" s="715" t="n">
        <f aca="false">AE323*(1+'(Betriebsstoff- &amp; Anlagendaten)'!$C$118/100)^$C365</f>
        <v>582.775727558636</v>
      </c>
      <c r="AF366" s="715" t="n">
        <f aca="false">AF323*(1+'(Betriebsstoff- &amp; Anlagendaten)'!$C$118/100)^$C365</f>
        <v>582.775727558636</v>
      </c>
      <c r="AG366" s="715" t="n">
        <f aca="false">AG323*(1+'(Betriebsstoff- &amp; Anlagendaten)'!$C$118/100)^$C365</f>
        <v>582.775727558636</v>
      </c>
      <c r="AH366" s="715" t="n">
        <f aca="false">AH323*(1+'(Betriebsstoff- &amp; Anlagendaten)'!$C$118/100)^$C365</f>
        <v>582.775727558636</v>
      </c>
      <c r="AI366" s="715" t="n">
        <f aca="false">AI323*(1+'(Betriebsstoff- &amp; Anlagendaten)'!$C$118/100)^$C365</f>
        <v>166.507350731039</v>
      </c>
      <c r="AJ366" s="715" t="n">
        <f aca="false">AJ323*(1+'(Betriebsstoff- &amp; Anlagendaten)'!$C$118/100)^$C365</f>
        <v>865.838223801402</v>
      </c>
      <c r="AK366" s="715" t="n">
        <f aca="false">AK323*(1+'(Betriebsstoff- &amp; Anlagendaten)'!$C$118/100)^$C365</f>
        <v>582.775727558636</v>
      </c>
      <c r="AL366" s="715" t="e">
        <f aca="false">AL323*(1+'(Betriebsstoff- &amp; Anlagendaten)'!$C$118/100)^$C365</f>
        <v>#N/A</v>
      </c>
      <c r="AM366" s="715" t="e">
        <f aca="false">AM323*(1+'(Betriebsstoff- &amp; Anlagendaten)'!$C$118/100)^$C365</f>
        <v>#N/A</v>
      </c>
      <c r="AN366" s="715" t="e">
        <f aca="false">AN323*(1+'(Betriebsstoff- &amp; Anlagendaten)'!$C$118/100)^$C365</f>
        <v>#N/A</v>
      </c>
    </row>
    <row r="367" customFormat="false" ht="17.25" hidden="false" customHeight="false" outlineLevel="0" collapsed="false">
      <c r="A367" s="2"/>
      <c r="B367" s="4"/>
      <c r="C367" s="713" t="n">
        <v>15</v>
      </c>
      <c r="D367" s="637"/>
      <c r="E367" s="620"/>
      <c r="F367" s="714" t="n">
        <f aca="false">F324*(1+'(Betriebsstoff- &amp; Anlagendaten)'!$C$118/100)^$C366</f>
        <v>0</v>
      </c>
      <c r="G367" s="715" t="n">
        <f aca="false">G324*(1+'(Betriebsstoff- &amp; Anlagendaten)'!$C$118/100)^$C366</f>
        <v>0</v>
      </c>
      <c r="H367" s="715" t="n">
        <f aca="false">H324*(1+'(Betriebsstoff- &amp; Anlagendaten)'!$C$118/100)^$C366</f>
        <v>0</v>
      </c>
      <c r="I367" s="715" t="n">
        <f aca="false">I324*(1+'(Betriebsstoff- &amp; Anlagendaten)'!$C$118/100)^$C366</f>
        <v>0</v>
      </c>
      <c r="J367" s="639"/>
      <c r="K367" s="715" t="n">
        <f aca="false">SUM(F367:I367)</f>
        <v>0</v>
      </c>
      <c r="L367" s="639"/>
      <c r="M367" s="639"/>
      <c r="N367" s="715" t="n">
        <f aca="false">N324*(1+'(Betriebsstoff- &amp; Anlagendaten)'!$C$118/100)^$C366</f>
        <v>0</v>
      </c>
      <c r="O367" s="715" t="n">
        <f aca="false">O324*(1+'(Betriebsstoff- &amp; Anlagendaten)'!$C$118/100)^$C366</f>
        <v>0</v>
      </c>
      <c r="P367" s="715" t="n">
        <f aca="false">P324*(1+'(Betriebsstoff- &amp; Anlagendaten)'!$C$118/100)^$C366</f>
        <v>0</v>
      </c>
      <c r="Q367" s="715" t="n">
        <f aca="false">Q324*(1+'(Betriebsstoff- &amp; Anlagendaten)'!$C$118/100)^$C366</f>
        <v>0</v>
      </c>
      <c r="R367" s="639"/>
      <c r="S367" s="716" t="n">
        <f aca="false">SUM(N367:Q367)</f>
        <v>0</v>
      </c>
      <c r="T367" s="639"/>
      <c r="U367" s="714" t="n">
        <f aca="false">U324*(1+'(Betriebsstoff- &amp; Anlagendaten)'!$C$118/100)^$C366</f>
        <v>692.670579041122</v>
      </c>
      <c r="V367" s="715" t="n">
        <f aca="false">V324*(1+'(Betriebsstoff- &amp; Anlagendaten)'!$C$118/100)^$C366</f>
        <v>813.887930373318</v>
      </c>
      <c r="W367" s="715" t="n">
        <f aca="false">W324*(1+'(Betriebsstoff- &amp; Anlagendaten)'!$C$118/100)^$C366</f>
        <v>865.838223801402</v>
      </c>
      <c r="X367" s="715" t="n">
        <f aca="false">X324*(1+'(Betriebsstoff- &amp; Anlagendaten)'!$C$118/100)^$C366</f>
        <v>727.304107993178</v>
      </c>
      <c r="Y367" s="715" t="n">
        <f aca="false">Y324*(1+'(Betriebsstoff- &amp; Anlagendaten)'!$C$118/100)^$C366</f>
        <v>744.620872469206</v>
      </c>
      <c r="Z367" s="715" t="n">
        <f aca="false">Z324*(1+'(Betriebsstoff- &amp; Anlagendaten)'!$C$118/100)^$C366</f>
        <v>744.620872469206</v>
      </c>
      <c r="AA367" s="715" t="n">
        <f aca="false">AA324*(1+'(Betriebsstoff- &amp; Anlagendaten)'!$C$118/100)^$C366</f>
        <v>1419.9746870343</v>
      </c>
      <c r="AB367" s="715" t="n">
        <f aca="false">AB324*(1+'(Betriebsstoff- &amp; Anlagendaten)'!$C$118/100)^$C366</f>
        <v>1523.87527389047</v>
      </c>
      <c r="AC367" s="715" t="n">
        <f aca="false">AC324*(1+'(Betriebsstoff- &amp; Anlagendaten)'!$C$118/100)^$C366</f>
        <v>1523.87527389047</v>
      </c>
      <c r="AD367" s="715" t="n">
        <f aca="false">AD324*(1+'(Betriebsstoff- &amp; Anlagendaten)'!$C$118/100)^$C366</f>
        <v>0</v>
      </c>
      <c r="AE367" s="715" t="n">
        <f aca="false">AE324*(1+'(Betriebsstoff- &amp; Anlagendaten)'!$C$118/100)^$C366</f>
        <v>606.086756660982</v>
      </c>
      <c r="AF367" s="715" t="n">
        <f aca="false">AF324*(1+'(Betriebsstoff- &amp; Anlagendaten)'!$C$118/100)^$C366</f>
        <v>606.086756660982</v>
      </c>
      <c r="AG367" s="715" t="n">
        <f aca="false">AG324*(1+'(Betriebsstoff- &amp; Anlagendaten)'!$C$118/100)^$C366</f>
        <v>606.086756660982</v>
      </c>
      <c r="AH367" s="715" t="n">
        <f aca="false">AH324*(1+'(Betriebsstoff- &amp; Anlagendaten)'!$C$118/100)^$C366</f>
        <v>606.086756660982</v>
      </c>
      <c r="AI367" s="715" t="n">
        <f aca="false">AI324*(1+'(Betriebsstoff- &amp; Anlagendaten)'!$C$118/100)^$C366</f>
        <v>173.16764476028</v>
      </c>
      <c r="AJ367" s="715" t="n">
        <f aca="false">AJ324*(1+'(Betriebsstoff- &amp; Anlagendaten)'!$C$118/100)^$C366</f>
        <v>900.471752753458</v>
      </c>
      <c r="AK367" s="715" t="n">
        <f aca="false">AK324*(1+'(Betriebsstoff- &amp; Anlagendaten)'!$C$118/100)^$C366</f>
        <v>606.086756660982</v>
      </c>
      <c r="AL367" s="715" t="e">
        <f aca="false">AL324*(1+'(Betriebsstoff- &amp; Anlagendaten)'!$C$118/100)^$C366</f>
        <v>#N/A</v>
      </c>
      <c r="AM367" s="715" t="e">
        <f aca="false">AM324*(1+'(Betriebsstoff- &amp; Anlagendaten)'!$C$118/100)^$C366</f>
        <v>#N/A</v>
      </c>
      <c r="AN367" s="715" t="e">
        <f aca="false">AN324*(1+'(Betriebsstoff- &amp; Anlagendaten)'!$C$118/100)^$C366</f>
        <v>#N/A</v>
      </c>
    </row>
    <row r="368" customFormat="false" ht="17.25" hidden="false" customHeight="false" outlineLevel="0" collapsed="false">
      <c r="A368" s="2"/>
      <c r="B368" s="4"/>
      <c r="C368" s="713" t="n">
        <v>16</v>
      </c>
      <c r="D368" s="637"/>
      <c r="E368" s="620"/>
      <c r="F368" s="714" t="n">
        <f aca="false">F325*(1+'(Betriebsstoff- &amp; Anlagendaten)'!$C$118/100)^$C367</f>
        <v>0</v>
      </c>
      <c r="G368" s="715" t="n">
        <f aca="false">G325*(1+'(Betriebsstoff- &amp; Anlagendaten)'!$C$118/100)^$C367</f>
        <v>0</v>
      </c>
      <c r="H368" s="715" t="n">
        <f aca="false">H325*(1+'(Betriebsstoff- &amp; Anlagendaten)'!$C$118/100)^$C367</f>
        <v>0</v>
      </c>
      <c r="I368" s="715" t="n">
        <f aca="false">I325*(1+'(Betriebsstoff- &amp; Anlagendaten)'!$C$118/100)^$C367</f>
        <v>0</v>
      </c>
      <c r="J368" s="639"/>
      <c r="K368" s="715" t="n">
        <f aca="false">SUM(F368:I368)</f>
        <v>0</v>
      </c>
      <c r="L368" s="639"/>
      <c r="M368" s="639"/>
      <c r="N368" s="715" t="n">
        <f aca="false">N325*(1+'(Betriebsstoff- &amp; Anlagendaten)'!$C$118/100)^$C367</f>
        <v>0</v>
      </c>
      <c r="O368" s="715" t="n">
        <f aca="false">O325*(1+'(Betriebsstoff- &amp; Anlagendaten)'!$C$118/100)^$C367</f>
        <v>0</v>
      </c>
      <c r="P368" s="715" t="n">
        <f aca="false">P325*(1+'(Betriebsstoff- &amp; Anlagendaten)'!$C$118/100)^$C367</f>
        <v>0</v>
      </c>
      <c r="Q368" s="715" t="n">
        <f aca="false">Q325*(1+'(Betriebsstoff- &amp; Anlagendaten)'!$C$118/100)^$C367</f>
        <v>0</v>
      </c>
      <c r="R368" s="639"/>
      <c r="S368" s="716" t="n">
        <f aca="false">SUM(N368:Q368)</f>
        <v>0</v>
      </c>
      <c r="T368" s="639"/>
      <c r="U368" s="714" t="n">
        <f aca="false">U325*(1+'(Betriebsstoff- &amp; Anlagendaten)'!$C$118/100)^$C367</f>
        <v>720.377402202767</v>
      </c>
      <c r="V368" s="715" t="n">
        <f aca="false">V325*(1+'(Betriebsstoff- &amp; Anlagendaten)'!$C$118/100)^$C367</f>
        <v>846.443447588251</v>
      </c>
      <c r="W368" s="715" t="n">
        <f aca="false">W325*(1+'(Betriebsstoff- &amp; Anlagendaten)'!$C$118/100)^$C367</f>
        <v>900.471752753458</v>
      </c>
      <c r="X368" s="715" t="n">
        <f aca="false">X325*(1+'(Betriebsstoff- &amp; Anlagendaten)'!$C$118/100)^$C367</f>
        <v>756.396272312905</v>
      </c>
      <c r="Y368" s="715" t="n">
        <f aca="false">Y325*(1+'(Betriebsstoff- &amp; Anlagendaten)'!$C$118/100)^$C367</f>
        <v>774.405707367974</v>
      </c>
      <c r="Z368" s="715" t="n">
        <f aca="false">Z325*(1+'(Betriebsstoff- &amp; Anlagendaten)'!$C$118/100)^$C367</f>
        <v>774.405707367974</v>
      </c>
      <c r="AA368" s="715" t="n">
        <f aca="false">AA325*(1+'(Betriebsstoff- &amp; Anlagendaten)'!$C$118/100)^$C367</f>
        <v>1476.77367451567</v>
      </c>
      <c r="AB368" s="715" t="n">
        <f aca="false">AB325*(1+'(Betriebsstoff- &amp; Anlagendaten)'!$C$118/100)^$C367</f>
        <v>1584.83028484609</v>
      </c>
      <c r="AC368" s="715" t="n">
        <f aca="false">AC325*(1+'(Betriebsstoff- &amp; Anlagendaten)'!$C$118/100)^$C367</f>
        <v>1584.83028484609</v>
      </c>
      <c r="AD368" s="715" t="n">
        <f aca="false">AD325*(1+'(Betriebsstoff- &amp; Anlagendaten)'!$C$118/100)^$C367</f>
        <v>0</v>
      </c>
      <c r="AE368" s="715" t="n">
        <f aca="false">AE325*(1+'(Betriebsstoff- &amp; Anlagendaten)'!$C$118/100)^$C367</f>
        <v>630.330226927421</v>
      </c>
      <c r="AF368" s="715" t="n">
        <f aca="false">AF325*(1+'(Betriebsstoff- &amp; Anlagendaten)'!$C$118/100)^$C367</f>
        <v>630.330226927421</v>
      </c>
      <c r="AG368" s="715" t="n">
        <f aca="false">AG325*(1+'(Betriebsstoff- &amp; Anlagendaten)'!$C$118/100)^$C367</f>
        <v>630.330226927421</v>
      </c>
      <c r="AH368" s="715" t="n">
        <f aca="false">AH325*(1+'(Betriebsstoff- &amp; Anlagendaten)'!$C$118/100)^$C367</f>
        <v>630.330226927421</v>
      </c>
      <c r="AI368" s="715" t="n">
        <f aca="false">AI325*(1+'(Betriebsstoff- &amp; Anlagendaten)'!$C$118/100)^$C367</f>
        <v>180.094350550692</v>
      </c>
      <c r="AJ368" s="715" t="n">
        <f aca="false">AJ325*(1+'(Betriebsstoff- &amp; Anlagendaten)'!$C$118/100)^$C367</f>
        <v>936.490622863597</v>
      </c>
      <c r="AK368" s="715" t="n">
        <f aca="false">AK325*(1+'(Betriebsstoff- &amp; Anlagendaten)'!$C$118/100)^$C367</f>
        <v>630.330226927421</v>
      </c>
      <c r="AL368" s="715" t="e">
        <f aca="false">AL325*(1+'(Betriebsstoff- &amp; Anlagendaten)'!$C$118/100)^$C367</f>
        <v>#N/A</v>
      </c>
      <c r="AM368" s="715" t="e">
        <f aca="false">AM325*(1+'(Betriebsstoff- &amp; Anlagendaten)'!$C$118/100)^$C367</f>
        <v>#N/A</v>
      </c>
      <c r="AN368" s="715" t="e">
        <f aca="false">AN325*(1+'(Betriebsstoff- &amp; Anlagendaten)'!$C$118/100)^$C367</f>
        <v>#N/A</v>
      </c>
    </row>
    <row r="369" customFormat="false" ht="17.25" hidden="false" customHeight="false" outlineLevel="0" collapsed="false">
      <c r="A369" s="2"/>
      <c r="B369" s="4"/>
      <c r="C369" s="713" t="n">
        <v>17</v>
      </c>
      <c r="D369" s="637"/>
      <c r="E369" s="620"/>
      <c r="F369" s="714" t="n">
        <f aca="false">F326*(1+'(Betriebsstoff- &amp; Anlagendaten)'!$C$118/100)^$C368</f>
        <v>0</v>
      </c>
      <c r="G369" s="715" t="n">
        <f aca="false">G326*(1+'(Betriebsstoff- &amp; Anlagendaten)'!$C$118/100)^$C368</f>
        <v>0</v>
      </c>
      <c r="H369" s="715" t="n">
        <f aca="false">H326*(1+'(Betriebsstoff- &amp; Anlagendaten)'!$C$118/100)^$C368</f>
        <v>0</v>
      </c>
      <c r="I369" s="715" t="n">
        <f aca="false">I326*(1+'(Betriebsstoff- &amp; Anlagendaten)'!$C$118/100)^$C368</f>
        <v>0</v>
      </c>
      <c r="J369" s="639"/>
      <c r="K369" s="715" t="n">
        <f aca="false">SUM(F369:I369)</f>
        <v>0</v>
      </c>
      <c r="L369" s="639"/>
      <c r="M369" s="639"/>
      <c r="N369" s="715" t="n">
        <f aca="false">N326*(1+'(Betriebsstoff- &amp; Anlagendaten)'!$C$118/100)^$C368</f>
        <v>0</v>
      </c>
      <c r="O369" s="715" t="n">
        <f aca="false">O326*(1+'(Betriebsstoff- &amp; Anlagendaten)'!$C$118/100)^$C368</f>
        <v>0</v>
      </c>
      <c r="P369" s="715" t="n">
        <f aca="false">P326*(1+'(Betriebsstoff- &amp; Anlagendaten)'!$C$118/100)^$C368</f>
        <v>0</v>
      </c>
      <c r="Q369" s="715" t="n">
        <f aca="false">Q326*(1+'(Betriebsstoff- &amp; Anlagendaten)'!$C$118/100)^$C368</f>
        <v>0</v>
      </c>
      <c r="R369" s="639"/>
      <c r="S369" s="716" t="n">
        <f aca="false">SUM(N369:Q369)</f>
        <v>0</v>
      </c>
      <c r="T369" s="639"/>
      <c r="U369" s="714" t="n">
        <f aca="false">U326*(1+'(Betriebsstoff- &amp; Anlagendaten)'!$C$118/100)^$C368</f>
        <v>749.192498290877</v>
      </c>
      <c r="V369" s="715" t="n">
        <f aca="false">V326*(1+'(Betriebsstoff- &amp; Anlagendaten)'!$C$118/100)^$C368</f>
        <v>880.301185491781</v>
      </c>
      <c r="W369" s="715" t="n">
        <f aca="false">W326*(1+'(Betriebsstoff- &amp; Anlagendaten)'!$C$118/100)^$C368</f>
        <v>936.490622863597</v>
      </c>
      <c r="X369" s="715" t="n">
        <f aca="false">X326*(1+'(Betriebsstoff- &amp; Anlagendaten)'!$C$118/100)^$C368</f>
        <v>786.652123205421</v>
      </c>
      <c r="Y369" s="715" t="n">
        <f aca="false">Y326*(1+'(Betriebsstoff- &amp; Anlagendaten)'!$C$118/100)^$C368</f>
        <v>805.381935662693</v>
      </c>
      <c r="Z369" s="715" t="n">
        <f aca="false">Z326*(1+'(Betriebsstoff- &amp; Anlagendaten)'!$C$118/100)^$C368</f>
        <v>805.381935662693</v>
      </c>
      <c r="AA369" s="715" t="n">
        <f aca="false">AA326*(1+'(Betriebsstoff- &amp; Anlagendaten)'!$C$118/100)^$C368</f>
        <v>1535.8446214963</v>
      </c>
      <c r="AB369" s="715" t="n">
        <f aca="false">AB326*(1+'(Betriebsstoff- &amp; Anlagendaten)'!$C$118/100)^$C368</f>
        <v>1648.22349623993</v>
      </c>
      <c r="AC369" s="715" t="n">
        <f aca="false">AC326*(1+'(Betriebsstoff- &amp; Anlagendaten)'!$C$118/100)^$C368</f>
        <v>1648.22349623993</v>
      </c>
      <c r="AD369" s="715" t="n">
        <f aca="false">AD326*(1+'(Betriebsstoff- &amp; Anlagendaten)'!$C$118/100)^$C368</f>
        <v>0</v>
      </c>
      <c r="AE369" s="715" t="n">
        <f aca="false">AE326*(1+'(Betriebsstoff- &amp; Anlagendaten)'!$C$118/100)^$C368</f>
        <v>655.543436004518</v>
      </c>
      <c r="AF369" s="715" t="n">
        <f aca="false">AF326*(1+'(Betriebsstoff- &amp; Anlagendaten)'!$C$118/100)^$C368</f>
        <v>655.543436004518</v>
      </c>
      <c r="AG369" s="715" t="n">
        <f aca="false">AG326*(1+'(Betriebsstoff- &amp; Anlagendaten)'!$C$118/100)^$C368</f>
        <v>655.543436004518</v>
      </c>
      <c r="AH369" s="715" t="n">
        <f aca="false">AH326*(1+'(Betriebsstoff- &amp; Anlagendaten)'!$C$118/100)^$C368</f>
        <v>655.543436004518</v>
      </c>
      <c r="AI369" s="715" t="n">
        <f aca="false">AI326*(1+'(Betriebsstoff- &amp; Anlagendaten)'!$C$118/100)^$C368</f>
        <v>187.298124572719</v>
      </c>
      <c r="AJ369" s="715" t="n">
        <f aca="false">AJ326*(1+'(Betriebsstoff- &amp; Anlagendaten)'!$C$118/100)^$C368</f>
        <v>973.950247778141</v>
      </c>
      <c r="AK369" s="715" t="n">
        <f aca="false">AK326*(1+'(Betriebsstoff- &amp; Anlagendaten)'!$C$118/100)^$C368</f>
        <v>655.543436004518</v>
      </c>
      <c r="AL369" s="715" t="e">
        <f aca="false">AL326*(1+'(Betriebsstoff- &amp; Anlagendaten)'!$C$118/100)^$C368</f>
        <v>#N/A</v>
      </c>
      <c r="AM369" s="715" t="e">
        <f aca="false">AM326*(1+'(Betriebsstoff- &amp; Anlagendaten)'!$C$118/100)^$C368</f>
        <v>#N/A</v>
      </c>
      <c r="AN369" s="715" t="e">
        <f aca="false">AN326*(1+'(Betriebsstoff- &amp; Anlagendaten)'!$C$118/100)^$C368</f>
        <v>#N/A</v>
      </c>
    </row>
    <row r="370" customFormat="false" ht="17.25" hidden="false" customHeight="false" outlineLevel="0" collapsed="false">
      <c r="A370" s="2"/>
      <c r="B370" s="4"/>
      <c r="C370" s="713" t="n">
        <v>18</v>
      </c>
      <c r="D370" s="637"/>
      <c r="E370" s="620"/>
      <c r="F370" s="714" t="n">
        <f aca="false">F327*(1+'(Betriebsstoff- &amp; Anlagendaten)'!$C$118/100)^$C369</f>
        <v>0</v>
      </c>
      <c r="G370" s="715" t="n">
        <f aca="false">G327*(1+'(Betriebsstoff- &amp; Anlagendaten)'!$C$118/100)^$C369</f>
        <v>0</v>
      </c>
      <c r="H370" s="715" t="n">
        <f aca="false">H327*(1+'(Betriebsstoff- &amp; Anlagendaten)'!$C$118/100)^$C369</f>
        <v>0</v>
      </c>
      <c r="I370" s="715" t="n">
        <f aca="false">I327*(1+'(Betriebsstoff- &amp; Anlagendaten)'!$C$118/100)^$C369</f>
        <v>0</v>
      </c>
      <c r="J370" s="639"/>
      <c r="K370" s="715" t="n">
        <f aca="false">SUM(F370:I370)</f>
        <v>0</v>
      </c>
      <c r="L370" s="639"/>
      <c r="M370" s="639"/>
      <c r="N370" s="715" t="n">
        <f aca="false">N327*(1+'(Betriebsstoff- &amp; Anlagendaten)'!$C$118/100)^$C369</f>
        <v>0</v>
      </c>
      <c r="O370" s="715" t="n">
        <f aca="false">O327*(1+'(Betriebsstoff- &amp; Anlagendaten)'!$C$118/100)^$C369</f>
        <v>0</v>
      </c>
      <c r="P370" s="715" t="n">
        <f aca="false">P327*(1+'(Betriebsstoff- &amp; Anlagendaten)'!$C$118/100)^$C369</f>
        <v>0</v>
      </c>
      <c r="Q370" s="715" t="n">
        <f aca="false">Q327*(1+'(Betriebsstoff- &amp; Anlagendaten)'!$C$118/100)^$C369</f>
        <v>0</v>
      </c>
      <c r="R370" s="639"/>
      <c r="S370" s="716" t="n">
        <f aca="false">SUM(N370:Q370)</f>
        <v>0</v>
      </c>
      <c r="T370" s="639"/>
      <c r="U370" s="714" t="n">
        <f aca="false">U327*(1+'(Betriebsstoff- &amp; Anlagendaten)'!$C$118/100)^$C369</f>
        <v>779.160198222513</v>
      </c>
      <c r="V370" s="715" t="n">
        <f aca="false">V327*(1+'(Betriebsstoff- &amp; Anlagendaten)'!$C$118/100)^$C369</f>
        <v>915.513232911452</v>
      </c>
      <c r="W370" s="715" t="n">
        <f aca="false">W327*(1+'(Betriebsstoff- &amp; Anlagendaten)'!$C$118/100)^$C369</f>
        <v>973.950247778141</v>
      </c>
      <c r="X370" s="715" t="n">
        <f aca="false">X327*(1+'(Betriebsstoff- &amp; Anlagendaten)'!$C$118/100)^$C369</f>
        <v>818.118208133638</v>
      </c>
      <c r="Y370" s="715" t="n">
        <f aca="false">Y327*(1+'(Betriebsstoff- &amp; Anlagendaten)'!$C$118/100)^$C369</f>
        <v>837.597213089201</v>
      </c>
      <c r="Z370" s="715" t="n">
        <f aca="false">Z327*(1+'(Betriebsstoff- &amp; Anlagendaten)'!$C$118/100)^$C369</f>
        <v>837.597213089201</v>
      </c>
      <c r="AA370" s="715" t="n">
        <f aca="false">AA327*(1+'(Betriebsstoff- &amp; Anlagendaten)'!$C$118/100)^$C369</f>
        <v>1597.27840635615</v>
      </c>
      <c r="AB370" s="715" t="n">
        <f aca="false">AB327*(1+'(Betriebsstoff- &amp; Anlagendaten)'!$C$118/100)^$C369</f>
        <v>1714.15243608953</v>
      </c>
      <c r="AC370" s="715" t="n">
        <f aca="false">AC327*(1+'(Betriebsstoff- &amp; Anlagendaten)'!$C$118/100)^$C369</f>
        <v>1714.15243608953</v>
      </c>
      <c r="AD370" s="715" t="n">
        <f aca="false">AD327*(1+'(Betriebsstoff- &amp; Anlagendaten)'!$C$118/100)^$C369</f>
        <v>0</v>
      </c>
      <c r="AE370" s="715" t="n">
        <f aca="false">AE327*(1+'(Betriebsstoff- &amp; Anlagendaten)'!$C$118/100)^$C369</f>
        <v>681.765173444698</v>
      </c>
      <c r="AF370" s="715" t="n">
        <f aca="false">AF327*(1+'(Betriebsstoff- &amp; Anlagendaten)'!$C$118/100)^$C369</f>
        <v>681.765173444698</v>
      </c>
      <c r="AG370" s="715" t="n">
        <f aca="false">AG327*(1+'(Betriebsstoff- &amp; Anlagendaten)'!$C$118/100)^$C369</f>
        <v>681.765173444698</v>
      </c>
      <c r="AH370" s="715" t="n">
        <f aca="false">AH327*(1+'(Betriebsstoff- &amp; Anlagendaten)'!$C$118/100)^$C369</f>
        <v>681.765173444698</v>
      </c>
      <c r="AI370" s="715" t="n">
        <f aca="false">AI327*(1+'(Betriebsstoff- &amp; Anlagendaten)'!$C$118/100)^$C369</f>
        <v>194.790049555628</v>
      </c>
      <c r="AJ370" s="715" t="n">
        <f aca="false">AJ327*(1+'(Betriebsstoff- &amp; Anlagendaten)'!$C$118/100)^$C369</f>
        <v>1012.90825768927</v>
      </c>
      <c r="AK370" s="715" t="n">
        <f aca="false">AK327*(1+'(Betriebsstoff- &amp; Anlagendaten)'!$C$118/100)^$C369</f>
        <v>681.765173444698</v>
      </c>
      <c r="AL370" s="715" t="e">
        <f aca="false">AL327*(1+'(Betriebsstoff- &amp; Anlagendaten)'!$C$118/100)^$C369</f>
        <v>#N/A</v>
      </c>
      <c r="AM370" s="715" t="e">
        <f aca="false">AM327*(1+'(Betriebsstoff- &amp; Anlagendaten)'!$C$118/100)^$C369</f>
        <v>#N/A</v>
      </c>
      <c r="AN370" s="715" t="e">
        <f aca="false">AN327*(1+'(Betriebsstoff- &amp; Anlagendaten)'!$C$118/100)^$C369</f>
        <v>#N/A</v>
      </c>
    </row>
    <row r="371" customFormat="false" ht="17.25" hidden="false" customHeight="false" outlineLevel="0" collapsed="false">
      <c r="A371" s="2"/>
      <c r="B371" s="4"/>
      <c r="C371" s="713" t="n">
        <v>19</v>
      </c>
      <c r="D371" s="637"/>
      <c r="E371" s="620"/>
      <c r="F371" s="714" t="n">
        <f aca="false">F328*(1+'(Betriebsstoff- &amp; Anlagendaten)'!$C$118/100)^$C370</f>
        <v>0</v>
      </c>
      <c r="G371" s="715" t="n">
        <f aca="false">G328*(1+'(Betriebsstoff- &amp; Anlagendaten)'!$C$118/100)^$C370</f>
        <v>0</v>
      </c>
      <c r="H371" s="715" t="n">
        <f aca="false">H328*(1+'(Betriebsstoff- &amp; Anlagendaten)'!$C$118/100)^$C370</f>
        <v>0</v>
      </c>
      <c r="I371" s="715" t="n">
        <f aca="false">I328*(1+'(Betriebsstoff- &amp; Anlagendaten)'!$C$118/100)^$C370</f>
        <v>0</v>
      </c>
      <c r="J371" s="639"/>
      <c r="K371" s="715" t="n">
        <f aca="false">SUM(F371:I371)</f>
        <v>0</v>
      </c>
      <c r="L371" s="639"/>
      <c r="M371" s="639"/>
      <c r="N371" s="715" t="n">
        <f aca="false">N328*(1+'(Betriebsstoff- &amp; Anlagendaten)'!$C$118/100)^$C370</f>
        <v>0</v>
      </c>
      <c r="O371" s="715" t="n">
        <f aca="false">O328*(1+'(Betriebsstoff- &amp; Anlagendaten)'!$C$118/100)^$C370</f>
        <v>0</v>
      </c>
      <c r="P371" s="715" t="n">
        <f aca="false">P328*(1+'(Betriebsstoff- &amp; Anlagendaten)'!$C$118/100)^$C370</f>
        <v>0</v>
      </c>
      <c r="Q371" s="715" t="n">
        <f aca="false">Q328*(1+'(Betriebsstoff- &amp; Anlagendaten)'!$C$118/100)^$C370</f>
        <v>0</v>
      </c>
      <c r="R371" s="639"/>
      <c r="S371" s="716" t="n">
        <f aca="false">SUM(N371:Q371)</f>
        <v>0</v>
      </c>
      <c r="T371" s="639"/>
      <c r="U371" s="714" t="n">
        <f aca="false">U328*(1+'(Betriebsstoff- &amp; Anlagendaten)'!$C$118/100)^$C370</f>
        <v>810.326606151413</v>
      </c>
      <c r="V371" s="715" t="n">
        <f aca="false">V328*(1+'(Betriebsstoff- &amp; Anlagendaten)'!$C$118/100)^$C370</f>
        <v>20197.390658324</v>
      </c>
      <c r="W371" s="715" t="n">
        <f aca="false">W328*(1+'(Betriebsstoff- &amp; Anlagendaten)'!$C$118/100)^$C370</f>
        <v>1012.90825768927</v>
      </c>
      <c r="X371" s="715" t="n">
        <f aca="false">X328*(1+'(Betriebsstoff- &amp; Anlagendaten)'!$C$118/100)^$C370</f>
        <v>850.842936458984</v>
      </c>
      <c r="Y371" s="715" t="n">
        <f aca="false">Y328*(1+'(Betriebsstoff- &amp; Anlagendaten)'!$C$118/100)^$C370</f>
        <v>871.101101612769</v>
      </c>
      <c r="Z371" s="715" t="n">
        <f aca="false">Z328*(1+'(Betriebsstoff- &amp; Anlagendaten)'!$C$118/100)^$C370</f>
        <v>871.101101612769</v>
      </c>
      <c r="AA371" s="715" t="n">
        <f aca="false">AA328*(1+'(Betriebsstoff- &amp; Anlagendaten)'!$C$118/100)^$C370</f>
        <v>31035.5090155991</v>
      </c>
      <c r="AB371" s="715" t="n">
        <f aca="false">AB328*(1+'(Betriebsstoff- &amp; Anlagendaten)'!$C$118/100)^$C370</f>
        <v>1782.71853353311</v>
      </c>
      <c r="AC371" s="715" t="n">
        <f aca="false">AC328*(1+'(Betriebsstoff- &amp; Anlagendaten)'!$C$118/100)^$C370</f>
        <v>1782.71853353311</v>
      </c>
      <c r="AD371" s="715" t="n">
        <f aca="false">AD328*(1+'(Betriebsstoff- &amp; Anlagendaten)'!$C$118/100)^$C370</f>
        <v>0</v>
      </c>
      <c r="AE371" s="715" t="n">
        <f aca="false">AE328*(1+'(Betriebsstoff- &amp; Anlagendaten)'!$C$118/100)^$C370</f>
        <v>709.035780382487</v>
      </c>
      <c r="AF371" s="715" t="n">
        <f aca="false">AF328*(1+'(Betriebsstoff- &amp; Anlagendaten)'!$C$118/100)^$C370</f>
        <v>709.035780382487</v>
      </c>
      <c r="AG371" s="715" t="n">
        <f aca="false">AG328*(1+'(Betriebsstoff- &amp; Anlagendaten)'!$C$118/100)^$C370</f>
        <v>709.035780382487</v>
      </c>
      <c r="AH371" s="715" t="n">
        <f aca="false">AH328*(1+'(Betriebsstoff- &amp; Anlagendaten)'!$C$118/100)^$C370</f>
        <v>709.035780382487</v>
      </c>
      <c r="AI371" s="715" t="n">
        <f aca="false">AI328*(1+'(Betriebsstoff- &amp; Anlagendaten)'!$C$118/100)^$C370</f>
        <v>202.581651537853</v>
      </c>
      <c r="AJ371" s="715" t="n">
        <f aca="false">AJ328*(1+'(Betriebsstoff- &amp; Anlagendaten)'!$C$118/100)^$C370</f>
        <v>1053.42458799684</v>
      </c>
      <c r="AK371" s="715" t="n">
        <f aca="false">AK328*(1+'(Betriebsstoff- &amp; Anlagendaten)'!$C$118/100)^$C370</f>
        <v>709.035780382487</v>
      </c>
      <c r="AL371" s="715" t="e">
        <f aca="false">AL328*(1+'(Betriebsstoff- &amp; Anlagendaten)'!$C$118/100)^$C370</f>
        <v>#N/A</v>
      </c>
      <c r="AM371" s="715" t="e">
        <f aca="false">AM328*(1+'(Betriebsstoff- &amp; Anlagendaten)'!$C$118/100)^$C370</f>
        <v>#N/A</v>
      </c>
      <c r="AN371" s="715" t="e">
        <f aca="false">AN328*(1+'(Betriebsstoff- &amp; Anlagendaten)'!$C$118/100)^$C370</f>
        <v>#N/A</v>
      </c>
    </row>
    <row r="372" customFormat="false" ht="17.25" hidden="false" customHeight="false" outlineLevel="0" collapsed="false">
      <c r="A372" s="2"/>
      <c r="B372" s="4"/>
      <c r="C372" s="713" t="n">
        <v>20</v>
      </c>
      <c r="D372" s="637"/>
      <c r="E372" s="620"/>
      <c r="F372" s="714" t="n">
        <f aca="false">F329*(1+'(Betriebsstoff- &amp; Anlagendaten)'!$C$118/100)^$C371</f>
        <v>0</v>
      </c>
      <c r="G372" s="715" t="n">
        <f aca="false">G329*(1+'(Betriebsstoff- &amp; Anlagendaten)'!$C$118/100)^$C371</f>
        <v>0</v>
      </c>
      <c r="H372" s="715" t="n">
        <f aca="false">H329*(1+'(Betriebsstoff- &amp; Anlagendaten)'!$C$118/100)^$C371</f>
        <v>0</v>
      </c>
      <c r="I372" s="715" t="n">
        <f aca="false">I329*(1+'(Betriebsstoff- &amp; Anlagendaten)'!$C$118/100)^$C371</f>
        <v>0</v>
      </c>
      <c r="J372" s="639"/>
      <c r="K372" s="715" t="n">
        <f aca="false">SUM(F372:I372)</f>
        <v>0</v>
      </c>
      <c r="L372" s="639"/>
      <c r="M372" s="639"/>
      <c r="N372" s="715" t="n">
        <f aca="false">N329*(1+'(Betriebsstoff- &amp; Anlagendaten)'!$C$118/100)^$C371</f>
        <v>0</v>
      </c>
      <c r="O372" s="715" t="n">
        <f aca="false">O329*(1+'(Betriebsstoff- &amp; Anlagendaten)'!$C$118/100)^$C371</f>
        <v>0</v>
      </c>
      <c r="P372" s="715" t="n">
        <f aca="false">P329*(1+'(Betriebsstoff- &amp; Anlagendaten)'!$C$118/100)^$C371</f>
        <v>0</v>
      </c>
      <c r="Q372" s="715" t="n">
        <f aca="false">Q329*(1+'(Betriebsstoff- &amp; Anlagendaten)'!$C$118/100)^$C371</f>
        <v>0</v>
      </c>
      <c r="R372" s="639"/>
      <c r="S372" s="716" t="n">
        <f aca="false">SUM(N372:Q372)</f>
        <v>0</v>
      </c>
      <c r="T372" s="639"/>
      <c r="U372" s="714" t="n">
        <f aca="false">U329*(1+'(Betriebsstoff- &amp; Anlagendaten)'!$C$118/100)^$C371</f>
        <v>842.73967039747</v>
      </c>
      <c r="V372" s="715" t="n">
        <f aca="false">V329*(1+'(Betriebsstoff- &amp; Anlagendaten)'!$C$118/100)^$C371</f>
        <v>990.219112717027</v>
      </c>
      <c r="W372" s="715" t="n">
        <f aca="false">W329*(1+'(Betriebsstoff- &amp; Anlagendaten)'!$C$118/100)^$C371</f>
        <v>1053.42458799684</v>
      </c>
      <c r="X372" s="715" t="n">
        <f aca="false">X329*(1+'(Betriebsstoff- &amp; Anlagendaten)'!$C$118/100)^$C371</f>
        <v>884.876653917343</v>
      </c>
      <c r="Y372" s="715" t="n">
        <f aca="false">Y329*(1+'(Betriebsstoff- &amp; Anlagendaten)'!$C$118/100)^$C371</f>
        <v>905.94514567728</v>
      </c>
      <c r="Z372" s="715" t="n">
        <f aca="false">Z329*(1+'(Betriebsstoff- &amp; Anlagendaten)'!$C$118/100)^$C371</f>
        <v>905.94514567728</v>
      </c>
      <c r="AA372" s="715" t="n">
        <f aca="false">AA329*(1+'(Betriebsstoff- &amp; Anlagendaten)'!$C$118/100)^$C371</f>
        <v>1727.61632431481</v>
      </c>
      <c r="AB372" s="715" t="n">
        <f aca="false">AB329*(1+'(Betriebsstoff- &amp; Anlagendaten)'!$C$118/100)^$C371</f>
        <v>1854.02727487443</v>
      </c>
      <c r="AC372" s="715" t="n">
        <f aca="false">AC329*(1+'(Betriebsstoff- &amp; Anlagendaten)'!$C$118/100)^$C371</f>
        <v>1854.02727487443</v>
      </c>
      <c r="AD372" s="715" t="n">
        <f aca="false">AD329*(1+'(Betriebsstoff- &amp; Anlagendaten)'!$C$118/100)^$C371</f>
        <v>0</v>
      </c>
      <c r="AE372" s="715" t="n">
        <f aca="false">AE329*(1+'(Betriebsstoff- &amp; Anlagendaten)'!$C$118/100)^$C371</f>
        <v>737.397211597786</v>
      </c>
      <c r="AF372" s="715" t="n">
        <f aca="false">AF329*(1+'(Betriebsstoff- &amp; Anlagendaten)'!$C$118/100)^$C371</f>
        <v>737.397211597786</v>
      </c>
      <c r="AG372" s="715" t="n">
        <f aca="false">AG329*(1+'(Betriebsstoff- &amp; Anlagendaten)'!$C$118/100)^$C371</f>
        <v>737.397211597786</v>
      </c>
      <c r="AH372" s="715" t="n">
        <f aca="false">AH329*(1+'(Betriebsstoff- &amp; Anlagendaten)'!$C$118/100)^$C371</f>
        <v>737.397211597786</v>
      </c>
      <c r="AI372" s="715" t="n">
        <f aca="false">AI329*(1+'(Betriebsstoff- &amp; Anlagendaten)'!$C$118/100)^$C371</f>
        <v>210.684917599367</v>
      </c>
      <c r="AJ372" s="715" t="n">
        <f aca="false">AJ329*(1+'(Betriebsstoff- &amp; Anlagendaten)'!$C$118/100)^$C371</f>
        <v>1095.56157151671</v>
      </c>
      <c r="AK372" s="715" t="n">
        <f aca="false">AK329*(1+'(Betriebsstoff- &amp; Anlagendaten)'!$C$118/100)^$C371</f>
        <v>737.397211597786</v>
      </c>
      <c r="AL372" s="715" t="e">
        <f aca="false">AL329*(1+'(Betriebsstoff- &amp; Anlagendaten)'!$C$118/100)^$C371</f>
        <v>#N/A</v>
      </c>
      <c r="AM372" s="715" t="e">
        <f aca="false">AM329*(1+'(Betriebsstoff- &amp; Anlagendaten)'!$C$118/100)^$C371</f>
        <v>#N/A</v>
      </c>
      <c r="AN372" s="715" t="e">
        <f aca="false">AN329*(1+'(Betriebsstoff- &amp; Anlagendaten)'!$C$118/100)^$C371</f>
        <v>#N/A</v>
      </c>
    </row>
    <row r="373" customFormat="false" ht="17.25" hidden="false" customHeight="false" outlineLevel="0" collapsed="false">
      <c r="A373" s="2"/>
      <c r="B373" s="4"/>
      <c r="C373" s="713" t="n">
        <v>21</v>
      </c>
      <c r="D373" s="637"/>
      <c r="E373" s="620"/>
      <c r="F373" s="714" t="n">
        <f aca="false">F330*(1+'(Betriebsstoff- &amp; Anlagendaten)'!$C$118/100)^$C372</f>
        <v>0</v>
      </c>
      <c r="G373" s="715" t="n">
        <f aca="false">G330*(1+'(Betriebsstoff- &amp; Anlagendaten)'!$C$118/100)^$C372</f>
        <v>0</v>
      </c>
      <c r="H373" s="715" t="n">
        <f aca="false">H330*(1+'(Betriebsstoff- &amp; Anlagendaten)'!$C$118/100)^$C372</f>
        <v>0</v>
      </c>
      <c r="I373" s="715" t="n">
        <f aca="false">I330*(1+'(Betriebsstoff- &amp; Anlagendaten)'!$C$118/100)^$C372</f>
        <v>0</v>
      </c>
      <c r="J373" s="639"/>
      <c r="K373" s="715" t="n">
        <f aca="false">SUM(F373:I373)</f>
        <v>0</v>
      </c>
      <c r="L373" s="639"/>
      <c r="M373" s="639"/>
      <c r="N373" s="715" t="n">
        <f aca="false">N330*(1+'(Betriebsstoff- &amp; Anlagendaten)'!$C$118/100)^$C372</f>
        <v>0</v>
      </c>
      <c r="O373" s="715" t="n">
        <f aca="false">O330*(1+'(Betriebsstoff- &amp; Anlagendaten)'!$C$118/100)^$C372</f>
        <v>0</v>
      </c>
      <c r="P373" s="715" t="n">
        <f aca="false">P330*(1+'(Betriebsstoff- &amp; Anlagendaten)'!$C$118/100)^$C372</f>
        <v>0</v>
      </c>
      <c r="Q373" s="715" t="n">
        <f aca="false">Q330*(1+'(Betriebsstoff- &amp; Anlagendaten)'!$C$118/100)^$C372</f>
        <v>0</v>
      </c>
      <c r="R373" s="639"/>
      <c r="S373" s="716" t="n">
        <f aca="false">SUM(N373:Q373)</f>
        <v>0</v>
      </c>
      <c r="T373" s="639"/>
      <c r="U373" s="714" t="n">
        <f aca="false">U330*(1+'(Betriebsstoff- &amp; Anlagendaten)'!$C$118/100)^$C372</f>
        <v>876.449257213368</v>
      </c>
      <c r="V373" s="715" t="n">
        <f aca="false">V330*(1+'(Betriebsstoff- &amp; Anlagendaten)'!$C$118/100)^$C372</f>
        <v>1029.82787722571</v>
      </c>
      <c r="W373" s="715" t="n">
        <f aca="false">W330*(1+'(Betriebsstoff- &amp; Anlagendaten)'!$C$118/100)^$C372</f>
        <v>23006.7930018509</v>
      </c>
      <c r="X373" s="715" t="n">
        <f aca="false">X330*(1+'(Betriebsstoff- &amp; Anlagendaten)'!$C$118/100)^$C372</f>
        <v>21735.9415788915</v>
      </c>
      <c r="Y373" s="715" t="n">
        <f aca="false">Y330*(1+'(Betriebsstoff- &amp; Anlagendaten)'!$C$118/100)^$C372</f>
        <v>21757.8528103219</v>
      </c>
      <c r="Z373" s="715" t="n">
        <f aca="false">Z330*(1+'(Betriebsstoff- &amp; Anlagendaten)'!$C$118/100)^$C372</f>
        <v>20662.2912388052</v>
      </c>
      <c r="AA373" s="715" t="n">
        <f aca="false">AA330*(1+'(Betriebsstoff- &amp; Anlagendaten)'!$C$118/100)^$C372</f>
        <v>1796.72097728741</v>
      </c>
      <c r="AB373" s="715" t="n">
        <f aca="false">AB330*(1+'(Betriebsstoff- &amp; Anlagendaten)'!$C$118/100)^$C372</f>
        <v>24934.9813677203</v>
      </c>
      <c r="AC373" s="715" t="n">
        <f aca="false">AC330*(1+'(Betriebsstoff- &amp; Anlagendaten)'!$C$118/100)^$C372</f>
        <v>39177.2817974376</v>
      </c>
      <c r="AD373" s="715" t="n">
        <f aca="false">AD330*(1+'(Betriebsstoff- &amp; Anlagendaten)'!$C$118/100)^$C372</f>
        <v>13146.7388582005</v>
      </c>
      <c r="AE373" s="715" t="n">
        <f aca="false">AE330*(1+'(Betriebsstoff- &amp; Anlagendaten)'!$C$118/100)^$C372</f>
        <v>28155.9323879795</v>
      </c>
      <c r="AF373" s="715" t="n">
        <f aca="false">AF330*(1+'(Betriebsstoff- &amp; Anlagendaten)'!$C$118/100)^$C372</f>
        <v>40207.1096746633</v>
      </c>
      <c r="AG373" s="715" t="n">
        <f aca="false">AG330*(1+'(Betriebsstoff- &amp; Anlagendaten)'!$C$118/100)^$C372</f>
        <v>50067.1638183137</v>
      </c>
      <c r="AH373" s="715" t="n">
        <f aca="false">AH330*(1+'(Betriebsstoff- &amp; Anlagendaten)'!$C$118/100)^$C372</f>
        <v>62118.3411049975</v>
      </c>
      <c r="AI373" s="715" t="n">
        <f aca="false">AI330*(1+'(Betriebsstoff- &amp; Anlagendaten)'!$C$118/100)^$C372</f>
        <v>219.112314303342</v>
      </c>
      <c r="AJ373" s="715" t="n">
        <f aca="false">AJ330*(1+'(Betriebsstoff- &amp; Anlagendaten)'!$C$118/100)^$C372</f>
        <v>52630.7778956628</v>
      </c>
      <c r="AK373" s="715" t="n">
        <f aca="false">AK330*(1+'(Betriebsstoff- &amp; Anlagendaten)'!$C$118/100)^$C372</f>
        <v>28155.9323879795</v>
      </c>
      <c r="AL373" s="715" t="e">
        <f aca="false">AL330*(1+'(Betriebsstoff- &amp; Anlagendaten)'!$C$118/100)^$C372</f>
        <v>#N/A</v>
      </c>
      <c r="AM373" s="715" t="e">
        <f aca="false">AM330*(1+'(Betriebsstoff- &amp; Anlagendaten)'!$C$118/100)^$C372</f>
        <v>#N/A</v>
      </c>
      <c r="AN373" s="715" t="e">
        <f aca="false">AN330*(1+'(Betriebsstoff- &amp; Anlagendaten)'!$C$118/100)^$C372</f>
        <v>#N/A</v>
      </c>
    </row>
    <row r="374" customFormat="false" ht="17.25" hidden="false" customHeight="false" outlineLevel="0" collapsed="false">
      <c r="A374" s="2"/>
      <c r="B374" s="4"/>
      <c r="C374" s="713" t="n">
        <v>22</v>
      </c>
      <c r="D374" s="637"/>
      <c r="E374" s="620"/>
      <c r="F374" s="714" t="n">
        <f aca="false">F331*(1+'(Betriebsstoff- &amp; Anlagendaten)'!$C$118/100)^$C373</f>
        <v>0</v>
      </c>
      <c r="G374" s="715" t="n">
        <f aca="false">G331*(1+'(Betriebsstoff- &amp; Anlagendaten)'!$C$118/100)^$C373</f>
        <v>0</v>
      </c>
      <c r="H374" s="715" t="n">
        <f aca="false">H331*(1+'(Betriebsstoff- &amp; Anlagendaten)'!$C$118/100)^$C373</f>
        <v>0</v>
      </c>
      <c r="I374" s="715" t="n">
        <f aca="false">I331*(1+'(Betriebsstoff- &amp; Anlagendaten)'!$C$118/100)^$C373</f>
        <v>0</v>
      </c>
      <c r="J374" s="639"/>
      <c r="K374" s="715" t="n">
        <f aca="false">SUM(F374:I374)</f>
        <v>0</v>
      </c>
      <c r="L374" s="639"/>
      <c r="M374" s="639"/>
      <c r="N374" s="715" t="n">
        <f aca="false">N331*(1+'(Betriebsstoff- &amp; Anlagendaten)'!$C$118/100)^$C373</f>
        <v>0</v>
      </c>
      <c r="O374" s="715" t="n">
        <f aca="false">O331*(1+'(Betriebsstoff- &amp; Anlagendaten)'!$C$118/100)^$C373</f>
        <v>0</v>
      </c>
      <c r="P374" s="715" t="n">
        <f aca="false">P331*(1+'(Betriebsstoff- &amp; Anlagendaten)'!$C$118/100)^$C373</f>
        <v>0</v>
      </c>
      <c r="Q374" s="715" t="n">
        <f aca="false">Q331*(1+'(Betriebsstoff- &amp; Anlagendaten)'!$C$118/100)^$C373</f>
        <v>0</v>
      </c>
      <c r="R374" s="639"/>
      <c r="S374" s="716" t="n">
        <f aca="false">SUM(N374:Q374)</f>
        <v>0</v>
      </c>
      <c r="T374" s="639"/>
      <c r="U374" s="714" t="n">
        <f aca="false">U331*(1+'(Betriebsstoff- &amp; Anlagendaten)'!$C$118/100)^$C373</f>
        <v>911.507227501903</v>
      </c>
      <c r="V374" s="715" t="n">
        <f aca="false">V331*(1+'(Betriebsstoff- &amp; Anlagendaten)'!$C$118/100)^$C373</f>
        <v>1071.02099231474</v>
      </c>
      <c r="W374" s="715" t="n">
        <f aca="false">W331*(1+'(Betriebsstoff- &amp; Anlagendaten)'!$C$118/100)^$C373</f>
        <v>1139.38403437738</v>
      </c>
      <c r="X374" s="715" t="n">
        <f aca="false">X331*(1+'(Betriebsstoff- &amp; Anlagendaten)'!$C$118/100)^$C373</f>
        <v>957.082588876998</v>
      </c>
      <c r="Y374" s="715" t="n">
        <f aca="false">Y331*(1+'(Betriebsstoff- &amp; Anlagendaten)'!$C$118/100)^$C373</f>
        <v>979.870269564546</v>
      </c>
      <c r="Z374" s="715" t="n">
        <f aca="false">Z331*(1+'(Betriebsstoff- &amp; Anlagendaten)'!$C$118/100)^$C373</f>
        <v>979.870269564546</v>
      </c>
      <c r="AA374" s="715" t="n">
        <f aca="false">AA331*(1+'(Betriebsstoff- &amp; Anlagendaten)'!$C$118/100)^$C373</f>
        <v>1868.5898163789</v>
      </c>
      <c r="AB374" s="715" t="n">
        <f aca="false">AB331*(1+'(Betriebsstoff- &amp; Anlagendaten)'!$C$118/100)^$C373</f>
        <v>2005.31590050419</v>
      </c>
      <c r="AC374" s="715" t="n">
        <f aca="false">AC331*(1+'(Betriebsstoff- &amp; Anlagendaten)'!$C$118/100)^$C373</f>
        <v>2005.31590050419</v>
      </c>
      <c r="AD374" s="715" t="n">
        <f aca="false">AD331*(1+'(Betriebsstoff- &amp; Anlagendaten)'!$C$118/100)^$C373</f>
        <v>0</v>
      </c>
      <c r="AE374" s="715" t="n">
        <f aca="false">AE331*(1+'(Betriebsstoff- &amp; Anlagendaten)'!$C$118/100)^$C373</f>
        <v>797.568824064165</v>
      </c>
      <c r="AF374" s="715" t="n">
        <f aca="false">AF331*(1+'(Betriebsstoff- &amp; Anlagendaten)'!$C$118/100)^$C373</f>
        <v>797.568824064165</v>
      </c>
      <c r="AG374" s="715" t="n">
        <f aca="false">AG331*(1+'(Betriebsstoff- &amp; Anlagendaten)'!$C$118/100)^$C373</f>
        <v>797.568824064165</v>
      </c>
      <c r="AH374" s="715" t="n">
        <f aca="false">AH331*(1+'(Betriebsstoff- &amp; Anlagendaten)'!$C$118/100)^$C373</f>
        <v>797.568824064165</v>
      </c>
      <c r="AI374" s="715" t="n">
        <f aca="false">AI331*(1+'(Betriebsstoff- &amp; Anlagendaten)'!$C$118/100)^$C373</f>
        <v>227.876806875476</v>
      </c>
      <c r="AJ374" s="715" t="n">
        <f aca="false">AJ331*(1+'(Betriebsstoff- &amp; Anlagendaten)'!$C$118/100)^$C373</f>
        <v>1184.95939575247</v>
      </c>
      <c r="AK374" s="715" t="n">
        <f aca="false">AK331*(1+'(Betriebsstoff- &amp; Anlagendaten)'!$C$118/100)^$C373</f>
        <v>797.568824064165</v>
      </c>
      <c r="AL374" s="715" t="e">
        <f aca="false">AL331*(1+'(Betriebsstoff- &amp; Anlagendaten)'!$C$118/100)^$C373</f>
        <v>#N/A</v>
      </c>
      <c r="AM374" s="715" t="e">
        <f aca="false">AM331*(1+'(Betriebsstoff- &amp; Anlagendaten)'!$C$118/100)^$C373</f>
        <v>#N/A</v>
      </c>
      <c r="AN374" s="715" t="e">
        <f aca="false">AN331*(1+'(Betriebsstoff- &amp; Anlagendaten)'!$C$118/100)^$C373</f>
        <v>#N/A</v>
      </c>
    </row>
    <row r="375" customFormat="false" ht="17.25" hidden="false" customHeight="false" outlineLevel="0" collapsed="false">
      <c r="A375" s="2"/>
      <c r="B375" s="4"/>
      <c r="C375" s="713" t="n">
        <v>23</v>
      </c>
      <c r="D375" s="637"/>
      <c r="E375" s="620"/>
      <c r="F375" s="714" t="n">
        <f aca="false">F332*(1+'(Betriebsstoff- &amp; Anlagendaten)'!$C$118/100)^$C374</f>
        <v>0</v>
      </c>
      <c r="G375" s="715" t="n">
        <f aca="false">G332*(1+'(Betriebsstoff- &amp; Anlagendaten)'!$C$118/100)^$C374</f>
        <v>0</v>
      </c>
      <c r="H375" s="715" t="n">
        <f aca="false">H332*(1+'(Betriebsstoff- &amp; Anlagendaten)'!$C$118/100)^$C374</f>
        <v>0</v>
      </c>
      <c r="I375" s="715" t="n">
        <f aca="false">I332*(1+'(Betriebsstoff- &amp; Anlagendaten)'!$C$118/100)^$C374</f>
        <v>0</v>
      </c>
      <c r="J375" s="639"/>
      <c r="K375" s="715" t="n">
        <f aca="false">SUM(F375:I375)</f>
        <v>0</v>
      </c>
      <c r="L375" s="639"/>
      <c r="M375" s="639"/>
      <c r="N375" s="715" t="n">
        <f aca="false">N332*(1+'(Betriebsstoff- &amp; Anlagendaten)'!$C$118/100)^$C374</f>
        <v>0</v>
      </c>
      <c r="O375" s="715" t="n">
        <f aca="false">O332*(1+'(Betriebsstoff- &amp; Anlagendaten)'!$C$118/100)^$C374</f>
        <v>0</v>
      </c>
      <c r="P375" s="715" t="n">
        <f aca="false">P332*(1+'(Betriebsstoff- &amp; Anlagendaten)'!$C$118/100)^$C374</f>
        <v>0</v>
      </c>
      <c r="Q375" s="715" t="n">
        <f aca="false">Q332*(1+'(Betriebsstoff- &amp; Anlagendaten)'!$C$118/100)^$C374</f>
        <v>0</v>
      </c>
      <c r="R375" s="639"/>
      <c r="S375" s="716" t="n">
        <f aca="false">SUM(N375:Q375)</f>
        <v>0</v>
      </c>
      <c r="T375" s="639"/>
      <c r="U375" s="714" t="n">
        <f aca="false">U332*(1+'(Betriebsstoff- &amp; Anlagendaten)'!$C$118/100)^$C374</f>
        <v>947.967516601979</v>
      </c>
      <c r="V375" s="715" t="n">
        <f aca="false">V332*(1+'(Betriebsstoff- &amp; Anlagendaten)'!$C$118/100)^$C374</f>
        <v>1113.86183200733</v>
      </c>
      <c r="W375" s="715" t="n">
        <f aca="false">W332*(1+'(Betriebsstoff- &amp; Anlagendaten)'!$C$118/100)^$C374</f>
        <v>1184.95939575247</v>
      </c>
      <c r="X375" s="715" t="n">
        <f aca="false">X332*(1+'(Betriebsstoff- &amp; Anlagendaten)'!$C$118/100)^$C374</f>
        <v>995.365892432078</v>
      </c>
      <c r="Y375" s="715" t="n">
        <f aca="false">Y332*(1+'(Betriebsstoff- &amp; Anlagendaten)'!$C$118/100)^$C374</f>
        <v>1019.06508034713</v>
      </c>
      <c r="Z375" s="715" t="n">
        <f aca="false">Z332*(1+'(Betriebsstoff- &amp; Anlagendaten)'!$C$118/100)^$C374</f>
        <v>1019.06508034713</v>
      </c>
      <c r="AA375" s="715" t="n">
        <f aca="false">AA332*(1+'(Betriebsstoff- &amp; Anlagendaten)'!$C$118/100)^$C374</f>
        <v>1943.33340903406</v>
      </c>
      <c r="AB375" s="715" t="n">
        <f aca="false">AB332*(1+'(Betriebsstoff- &amp; Anlagendaten)'!$C$118/100)^$C374</f>
        <v>2085.52853652435</v>
      </c>
      <c r="AC375" s="715" t="n">
        <f aca="false">AC332*(1+'(Betriebsstoff- &amp; Anlagendaten)'!$C$118/100)^$C374</f>
        <v>2085.52853652435</v>
      </c>
      <c r="AD375" s="715" t="n">
        <f aca="false">AD332*(1+'(Betriebsstoff- &amp; Anlagendaten)'!$C$118/100)^$C374</f>
        <v>0</v>
      </c>
      <c r="AE375" s="715" t="n">
        <f aca="false">AE332*(1+'(Betriebsstoff- &amp; Anlagendaten)'!$C$118/100)^$C374</f>
        <v>829.471577026732</v>
      </c>
      <c r="AF375" s="715" t="n">
        <f aca="false">AF332*(1+'(Betriebsstoff- &amp; Anlagendaten)'!$C$118/100)^$C374</f>
        <v>829.471577026732</v>
      </c>
      <c r="AG375" s="715" t="n">
        <f aca="false">AG332*(1+'(Betriebsstoff- &amp; Anlagendaten)'!$C$118/100)^$C374</f>
        <v>829.471577026732</v>
      </c>
      <c r="AH375" s="715" t="n">
        <f aca="false">AH332*(1+'(Betriebsstoff- &amp; Anlagendaten)'!$C$118/100)^$C374</f>
        <v>829.471577026732</v>
      </c>
      <c r="AI375" s="715" t="n">
        <f aca="false">AI332*(1+'(Betriebsstoff- &amp; Anlagendaten)'!$C$118/100)^$C374</f>
        <v>236.991879150495</v>
      </c>
      <c r="AJ375" s="715" t="n">
        <f aca="false">AJ332*(1+'(Betriebsstoff- &amp; Anlagendaten)'!$C$118/100)^$C374</f>
        <v>1232.35777158257</v>
      </c>
      <c r="AK375" s="715" t="n">
        <f aca="false">AK332*(1+'(Betriebsstoff- &amp; Anlagendaten)'!$C$118/100)^$C374</f>
        <v>829.471577026732</v>
      </c>
      <c r="AL375" s="715" t="e">
        <f aca="false">AL332*(1+'(Betriebsstoff- &amp; Anlagendaten)'!$C$118/100)^$C374</f>
        <v>#N/A</v>
      </c>
      <c r="AM375" s="715" t="e">
        <f aca="false">AM332*(1+'(Betriebsstoff- &amp; Anlagendaten)'!$C$118/100)^$C374</f>
        <v>#N/A</v>
      </c>
      <c r="AN375" s="715" t="e">
        <f aca="false">AN332*(1+'(Betriebsstoff- &amp; Anlagendaten)'!$C$118/100)^$C374</f>
        <v>#N/A</v>
      </c>
    </row>
    <row r="376" customFormat="false" ht="17.25" hidden="false" customHeight="false" outlineLevel="0" collapsed="false">
      <c r="A376" s="2"/>
      <c r="B376" s="4"/>
      <c r="C376" s="713" t="n">
        <v>24</v>
      </c>
      <c r="D376" s="637"/>
      <c r="E376" s="620"/>
      <c r="F376" s="714" t="n">
        <f aca="false">F333*(1+'(Betriebsstoff- &amp; Anlagendaten)'!$C$118/100)^$C375</f>
        <v>0</v>
      </c>
      <c r="G376" s="715" t="n">
        <f aca="false">G333*(1+'(Betriebsstoff- &amp; Anlagendaten)'!$C$118/100)^$C375</f>
        <v>0</v>
      </c>
      <c r="H376" s="715" t="n">
        <f aca="false">H333*(1+'(Betriebsstoff- &amp; Anlagendaten)'!$C$118/100)^$C375</f>
        <v>0</v>
      </c>
      <c r="I376" s="715" t="n">
        <f aca="false">I333*(1+'(Betriebsstoff- &amp; Anlagendaten)'!$C$118/100)^$C375</f>
        <v>0</v>
      </c>
      <c r="J376" s="639"/>
      <c r="K376" s="715" t="n">
        <f aca="false">SUM(F376:I376)</f>
        <v>0</v>
      </c>
      <c r="L376" s="639"/>
      <c r="M376" s="639"/>
      <c r="N376" s="715" t="n">
        <f aca="false">N333*(1+'(Betriebsstoff- &amp; Anlagendaten)'!$C$118/100)^$C375</f>
        <v>0</v>
      </c>
      <c r="O376" s="715" t="n">
        <f aca="false">O333*(1+'(Betriebsstoff- &amp; Anlagendaten)'!$C$118/100)^$C375</f>
        <v>0</v>
      </c>
      <c r="P376" s="715" t="n">
        <f aca="false">P333*(1+'(Betriebsstoff- &amp; Anlagendaten)'!$C$118/100)^$C375</f>
        <v>0</v>
      </c>
      <c r="Q376" s="715" t="n">
        <f aca="false">Q333*(1+'(Betriebsstoff- &amp; Anlagendaten)'!$C$118/100)^$C375</f>
        <v>0</v>
      </c>
      <c r="R376" s="639"/>
      <c r="S376" s="716" t="n">
        <f aca="false">SUM(N376:Q376)</f>
        <v>0</v>
      </c>
      <c r="T376" s="639"/>
      <c r="U376" s="714" t="n">
        <f aca="false">U333*(1+'(Betriebsstoff- &amp; Anlagendaten)'!$C$118/100)^$C375</f>
        <v>985.886217266059</v>
      </c>
      <c r="V376" s="715" t="n">
        <f aca="false">V333*(1+'(Betriebsstoff- &amp; Anlagendaten)'!$C$118/100)^$C375</f>
        <v>1158.41630528762</v>
      </c>
      <c r="W376" s="715" t="n">
        <f aca="false">W333*(1+'(Betriebsstoff- &amp; Anlagendaten)'!$C$118/100)^$C375</f>
        <v>1232.35777158257</v>
      </c>
      <c r="X376" s="715" t="n">
        <f aca="false">X333*(1+'(Betriebsstoff- &amp; Anlagendaten)'!$C$118/100)^$C375</f>
        <v>1035.18052812936</v>
      </c>
      <c r="Y376" s="715" t="n">
        <f aca="false">Y333*(1+'(Betriebsstoff- &amp; Anlagendaten)'!$C$118/100)^$C375</f>
        <v>1059.82768356101</v>
      </c>
      <c r="Z376" s="715" t="n">
        <f aca="false">Z333*(1+'(Betriebsstoff- &amp; Anlagendaten)'!$C$118/100)^$C375</f>
        <v>1059.82768356101</v>
      </c>
      <c r="AA376" s="715" t="n">
        <f aca="false">AA333*(1+'(Betriebsstoff- &amp; Anlagendaten)'!$C$118/100)^$C375</f>
        <v>2021.06674539542</v>
      </c>
      <c r="AB376" s="715" t="n">
        <f aca="false">AB333*(1+'(Betriebsstoff- &amp; Anlagendaten)'!$C$118/100)^$C375</f>
        <v>2168.94967798533</v>
      </c>
      <c r="AC376" s="715" t="n">
        <f aca="false">AC333*(1+'(Betriebsstoff- &amp; Anlagendaten)'!$C$118/100)^$C375</f>
        <v>2168.94967798533</v>
      </c>
      <c r="AD376" s="715" t="n">
        <f aca="false">AD333*(1+'(Betriebsstoff- &amp; Anlagendaten)'!$C$118/100)^$C375</f>
        <v>0</v>
      </c>
      <c r="AE376" s="715" t="n">
        <f aca="false">AE333*(1+'(Betriebsstoff- &amp; Anlagendaten)'!$C$118/100)^$C375</f>
        <v>862.650440107801</v>
      </c>
      <c r="AF376" s="715" t="n">
        <f aca="false">AF333*(1+'(Betriebsstoff- &amp; Anlagendaten)'!$C$118/100)^$C375</f>
        <v>862.650440107801</v>
      </c>
      <c r="AG376" s="715" t="n">
        <f aca="false">AG333*(1+'(Betriebsstoff- &amp; Anlagendaten)'!$C$118/100)^$C375</f>
        <v>862.650440107801</v>
      </c>
      <c r="AH376" s="715" t="n">
        <f aca="false">AH333*(1+'(Betriebsstoff- &amp; Anlagendaten)'!$C$118/100)^$C375</f>
        <v>862.650440107801</v>
      </c>
      <c r="AI376" s="715" t="n">
        <f aca="false">AI333*(1+'(Betriebsstoff- &amp; Anlagendaten)'!$C$118/100)^$C375</f>
        <v>246.471554316515</v>
      </c>
      <c r="AJ376" s="715" t="n">
        <f aca="false">AJ333*(1+'(Betriebsstoff- &amp; Anlagendaten)'!$C$118/100)^$C375</f>
        <v>1281.65208244588</v>
      </c>
      <c r="AK376" s="715" t="n">
        <f aca="false">AK333*(1+'(Betriebsstoff- &amp; Anlagendaten)'!$C$118/100)^$C375</f>
        <v>862.650440107801</v>
      </c>
      <c r="AL376" s="715" t="e">
        <f aca="false">AL333*(1+'(Betriebsstoff- &amp; Anlagendaten)'!$C$118/100)^$C375</f>
        <v>#N/A</v>
      </c>
      <c r="AM376" s="715" t="e">
        <f aca="false">AM333*(1+'(Betriebsstoff- &amp; Anlagendaten)'!$C$118/100)^$C375</f>
        <v>#N/A</v>
      </c>
      <c r="AN376" s="715" t="e">
        <f aca="false">AN333*(1+'(Betriebsstoff- &amp; Anlagendaten)'!$C$118/100)^$C375</f>
        <v>#N/A</v>
      </c>
    </row>
    <row r="377" customFormat="false" ht="17.25" hidden="false" customHeight="false" outlineLevel="0" collapsed="false">
      <c r="A377" s="2"/>
      <c r="B377" s="4"/>
      <c r="C377" s="713" t="n">
        <v>25</v>
      </c>
      <c r="D377" s="637"/>
      <c r="E377" s="620"/>
      <c r="F377" s="714" t="n">
        <f aca="false">F334*(1+'(Betriebsstoff- &amp; Anlagendaten)'!$C$118/100)^$C376</f>
        <v>0</v>
      </c>
      <c r="G377" s="715" t="n">
        <f aca="false">G334*(1+'(Betriebsstoff- &amp; Anlagendaten)'!$C$118/100)^$C376</f>
        <v>0</v>
      </c>
      <c r="H377" s="715" t="n">
        <f aca="false">H334*(1+'(Betriebsstoff- &amp; Anlagendaten)'!$C$118/100)^$C376</f>
        <v>0</v>
      </c>
      <c r="I377" s="715" t="n">
        <f aca="false">I334*(1+'(Betriebsstoff- &amp; Anlagendaten)'!$C$118/100)^$C376</f>
        <v>0</v>
      </c>
      <c r="J377" s="639"/>
      <c r="K377" s="715" t="n">
        <f aca="false">SUM(F377:I377)</f>
        <v>0</v>
      </c>
      <c r="L377" s="639"/>
      <c r="M377" s="639"/>
      <c r="N377" s="715" t="n">
        <f aca="false">N334*(1+'(Betriebsstoff- &amp; Anlagendaten)'!$C$118/100)^$C376</f>
        <v>0</v>
      </c>
      <c r="O377" s="715" t="n">
        <f aca="false">O334*(1+'(Betriebsstoff- &amp; Anlagendaten)'!$C$118/100)^$C376</f>
        <v>0</v>
      </c>
      <c r="P377" s="715" t="n">
        <f aca="false">P334*(1+'(Betriebsstoff- &amp; Anlagendaten)'!$C$118/100)^$C376</f>
        <v>0</v>
      </c>
      <c r="Q377" s="715" t="n">
        <f aca="false">Q334*(1+'(Betriebsstoff- &amp; Anlagendaten)'!$C$118/100)^$C376</f>
        <v>0</v>
      </c>
      <c r="R377" s="639"/>
      <c r="S377" s="716" t="n">
        <f aca="false">SUM(N377:Q377)</f>
        <v>0</v>
      </c>
      <c r="T377" s="639"/>
      <c r="U377" s="714" t="n">
        <f aca="false">U334*(1+'(Betriebsstoff- &amp; Anlagendaten)'!$C$118/100)^$C376</f>
        <v>1025.3216659567</v>
      </c>
      <c r="V377" s="715" t="n">
        <f aca="false">V334*(1+'(Betriebsstoff- &amp; Anlagendaten)'!$C$118/100)^$C376</f>
        <v>1204.75295749912</v>
      </c>
      <c r="W377" s="715" t="n">
        <f aca="false">W334*(1+'(Betriebsstoff- &amp; Anlagendaten)'!$C$118/100)^$C376</f>
        <v>1281.65208244588</v>
      </c>
      <c r="X377" s="715" t="n">
        <f aca="false">X334*(1+'(Betriebsstoff- &amp; Anlagendaten)'!$C$118/100)^$C376</f>
        <v>1076.58774925454</v>
      </c>
      <c r="Y377" s="715" t="n">
        <f aca="false">Y334*(1+'(Betriebsstoff- &amp; Anlagendaten)'!$C$118/100)^$C376</f>
        <v>1102.22079090345</v>
      </c>
      <c r="Z377" s="715" t="n">
        <f aca="false">Z334*(1+'(Betriebsstoff- &amp; Anlagendaten)'!$C$118/100)^$C376</f>
        <v>1102.22079090345</v>
      </c>
      <c r="AA377" s="715" t="n">
        <f aca="false">AA334*(1+'(Betriebsstoff- &amp; Anlagendaten)'!$C$118/100)^$C376</f>
        <v>2101.90941521124</v>
      </c>
      <c r="AB377" s="715" t="n">
        <f aca="false">AB334*(1+'(Betriebsstoff- &amp; Anlagendaten)'!$C$118/100)^$C376</f>
        <v>2255.70766510474</v>
      </c>
      <c r="AC377" s="715" t="n">
        <f aca="false">AC334*(1+'(Betriebsstoff- &amp; Anlagendaten)'!$C$118/100)^$C376</f>
        <v>2255.70766510474</v>
      </c>
      <c r="AD377" s="715" t="n">
        <f aca="false">AD334*(1+'(Betriebsstoff- &amp; Anlagendaten)'!$C$118/100)^$C376</f>
        <v>0</v>
      </c>
      <c r="AE377" s="715" t="n">
        <f aca="false">AE334*(1+'(Betriebsstoff- &amp; Anlagendaten)'!$C$118/100)^$C376</f>
        <v>897.156457712113</v>
      </c>
      <c r="AF377" s="715" t="n">
        <f aca="false">AF334*(1+'(Betriebsstoff- &amp; Anlagendaten)'!$C$118/100)^$C376</f>
        <v>897.156457712113</v>
      </c>
      <c r="AG377" s="715" t="n">
        <f aca="false">AG334*(1+'(Betriebsstoff- &amp; Anlagendaten)'!$C$118/100)^$C376</f>
        <v>897.156457712113</v>
      </c>
      <c r="AH377" s="715" t="n">
        <f aca="false">AH334*(1+'(Betriebsstoff- &amp; Anlagendaten)'!$C$118/100)^$C376</f>
        <v>897.156457712113</v>
      </c>
      <c r="AI377" s="715" t="n">
        <f aca="false">AI334*(1+'(Betriebsstoff- &amp; Anlagendaten)'!$C$118/100)^$C376</f>
        <v>256.330416489175</v>
      </c>
      <c r="AJ377" s="715" t="n">
        <f aca="false">AJ334*(1+'(Betriebsstoff- &amp; Anlagendaten)'!$C$118/100)^$C376</f>
        <v>1332.91816574371</v>
      </c>
      <c r="AK377" s="715" t="n">
        <f aca="false">AK334*(1+'(Betriebsstoff- &amp; Anlagendaten)'!$C$118/100)^$C376</f>
        <v>897.156457712113</v>
      </c>
      <c r="AL377" s="715" t="e">
        <f aca="false">AL334*(1+'(Betriebsstoff- &amp; Anlagendaten)'!$C$118/100)^$C376</f>
        <v>#N/A</v>
      </c>
      <c r="AM377" s="715" t="e">
        <f aca="false">AM334*(1+'(Betriebsstoff- &amp; Anlagendaten)'!$C$118/100)^$C376</f>
        <v>#N/A</v>
      </c>
      <c r="AN377" s="715" t="e">
        <f aca="false">AN334*(1+'(Betriebsstoff- &amp; Anlagendaten)'!$C$118/100)^$C376</f>
        <v>#N/A</v>
      </c>
    </row>
    <row r="378" customFormat="false" ht="17.25" hidden="false" customHeight="false" outlineLevel="0" collapsed="false">
      <c r="A378" s="2"/>
      <c r="B378" s="4"/>
      <c r="C378" s="713" t="n">
        <v>26</v>
      </c>
      <c r="D378" s="637"/>
      <c r="E378" s="620"/>
      <c r="F378" s="714" t="n">
        <f aca="false">F335*(1+'(Betriebsstoff- &amp; Anlagendaten)'!$C$118/100)^$C377</f>
        <v>0</v>
      </c>
      <c r="G378" s="715" t="n">
        <f aca="false">G335*(1+'(Betriebsstoff- &amp; Anlagendaten)'!$C$118/100)^$C377</f>
        <v>0</v>
      </c>
      <c r="H378" s="715" t="n">
        <f aca="false">H335*(1+'(Betriebsstoff- &amp; Anlagendaten)'!$C$118/100)^$C377</f>
        <v>0</v>
      </c>
      <c r="I378" s="715" t="n">
        <f aca="false">I335*(1+'(Betriebsstoff- &amp; Anlagendaten)'!$C$118/100)^$C377</f>
        <v>0</v>
      </c>
      <c r="J378" s="639"/>
      <c r="K378" s="715" t="n">
        <f aca="false">SUM(F378:I378)</f>
        <v>0</v>
      </c>
      <c r="L378" s="639"/>
      <c r="M378" s="639"/>
      <c r="N378" s="715" t="n">
        <f aca="false">N335*(1+'(Betriebsstoff- &amp; Anlagendaten)'!$C$118/100)^$C377</f>
        <v>0</v>
      </c>
      <c r="O378" s="715" t="n">
        <f aca="false">O335*(1+'(Betriebsstoff- &amp; Anlagendaten)'!$C$118/100)^$C377</f>
        <v>0</v>
      </c>
      <c r="P378" s="715" t="n">
        <f aca="false">P335*(1+'(Betriebsstoff- &amp; Anlagendaten)'!$C$118/100)^$C377</f>
        <v>0</v>
      </c>
      <c r="Q378" s="715" t="n">
        <f aca="false">Q335*(1+'(Betriebsstoff- &amp; Anlagendaten)'!$C$118/100)^$C377</f>
        <v>0</v>
      </c>
      <c r="R378" s="639"/>
      <c r="S378" s="716" t="n">
        <f aca="false">SUM(N378:Q378)</f>
        <v>0</v>
      </c>
      <c r="T378" s="639"/>
      <c r="U378" s="714" t="n">
        <f aca="false">U335*(1+'(Betriebsstoff- &amp; Anlagendaten)'!$C$118/100)^$C377</f>
        <v>1066.33453259497</v>
      </c>
      <c r="V378" s="715" t="n">
        <f aca="false">V335*(1+'(Betriebsstoff- &amp; Anlagendaten)'!$C$118/100)^$C377</f>
        <v>1252.94307579909</v>
      </c>
      <c r="W378" s="715" t="n">
        <f aca="false">W335*(1+'(Betriebsstoff- &amp; Anlagendaten)'!$C$118/100)^$C377</f>
        <v>1332.91816574371</v>
      </c>
      <c r="X378" s="715" t="n">
        <f aca="false">X335*(1+'(Betriebsstoff- &amp; Anlagendaten)'!$C$118/100)^$C377</f>
        <v>1119.65125922472</v>
      </c>
      <c r="Y378" s="715" t="n">
        <f aca="false">Y335*(1+'(Betriebsstoff- &amp; Anlagendaten)'!$C$118/100)^$C377</f>
        <v>1146.30962253959</v>
      </c>
      <c r="Z378" s="715" t="n">
        <f aca="false">Z335*(1+'(Betriebsstoff- &amp; Anlagendaten)'!$C$118/100)^$C377</f>
        <v>1146.30962253959</v>
      </c>
      <c r="AA378" s="715" t="n">
        <f aca="false">AA335*(1+'(Betriebsstoff- &amp; Anlagendaten)'!$C$118/100)^$C377</f>
        <v>2185.98579181969</v>
      </c>
      <c r="AB378" s="715" t="n">
        <f aca="false">AB335*(1+'(Betriebsstoff- &amp; Anlagendaten)'!$C$118/100)^$C377</f>
        <v>2345.93597170893</v>
      </c>
      <c r="AC378" s="715" t="n">
        <f aca="false">AC335*(1+'(Betriebsstoff- &amp; Anlagendaten)'!$C$118/100)^$C377</f>
        <v>2345.93597170893</v>
      </c>
      <c r="AD378" s="715" t="n">
        <f aca="false">AD335*(1+'(Betriebsstoff- &amp; Anlagendaten)'!$C$118/100)^$C377</f>
        <v>0</v>
      </c>
      <c r="AE378" s="715" t="n">
        <f aca="false">AE335*(1+'(Betriebsstoff- &amp; Anlagendaten)'!$C$118/100)^$C377</f>
        <v>933.042716020598</v>
      </c>
      <c r="AF378" s="715" t="n">
        <f aca="false">AF335*(1+'(Betriebsstoff- &amp; Anlagendaten)'!$C$118/100)^$C377</f>
        <v>933.042716020598</v>
      </c>
      <c r="AG378" s="715" t="n">
        <f aca="false">AG335*(1+'(Betriebsstoff- &amp; Anlagendaten)'!$C$118/100)^$C377</f>
        <v>933.042716020598</v>
      </c>
      <c r="AH378" s="715" t="n">
        <f aca="false">AH335*(1+'(Betriebsstoff- &amp; Anlagendaten)'!$C$118/100)^$C377</f>
        <v>933.042716020598</v>
      </c>
      <c r="AI378" s="715" t="n">
        <f aca="false">AI335*(1+'(Betriebsstoff- &amp; Anlagendaten)'!$C$118/100)^$C377</f>
        <v>266.583633148742</v>
      </c>
      <c r="AJ378" s="715" t="n">
        <f aca="false">AJ335*(1+'(Betriebsstoff- &amp; Anlagendaten)'!$C$118/100)^$C377</f>
        <v>1386.23489237346</v>
      </c>
      <c r="AK378" s="715" t="n">
        <f aca="false">AK335*(1+'(Betriebsstoff- &amp; Anlagendaten)'!$C$118/100)^$C377</f>
        <v>933.042716020598</v>
      </c>
      <c r="AL378" s="715" t="e">
        <f aca="false">AL335*(1+'(Betriebsstoff- &amp; Anlagendaten)'!$C$118/100)^$C377</f>
        <v>#N/A</v>
      </c>
      <c r="AM378" s="715" t="e">
        <f aca="false">AM335*(1+'(Betriebsstoff- &amp; Anlagendaten)'!$C$118/100)^$C377</f>
        <v>#N/A</v>
      </c>
      <c r="AN378" s="715" t="e">
        <f aca="false">AN335*(1+'(Betriebsstoff- &amp; Anlagendaten)'!$C$118/100)^$C377</f>
        <v>#N/A</v>
      </c>
    </row>
    <row r="379" customFormat="false" ht="17.25" hidden="false" customHeight="false" outlineLevel="0" collapsed="false">
      <c r="A379" s="2"/>
      <c r="B379" s="4"/>
      <c r="C379" s="713" t="n">
        <v>27</v>
      </c>
      <c r="D379" s="637"/>
      <c r="E379" s="620"/>
      <c r="F379" s="714" t="n">
        <f aca="false">F336*(1+'(Betriebsstoff- &amp; Anlagendaten)'!$C$118/100)^$C378</f>
        <v>0</v>
      </c>
      <c r="G379" s="715" t="n">
        <f aca="false">G336*(1+'(Betriebsstoff- &amp; Anlagendaten)'!$C$118/100)^$C378</f>
        <v>0</v>
      </c>
      <c r="H379" s="715" t="n">
        <f aca="false">H336*(1+'(Betriebsstoff- &amp; Anlagendaten)'!$C$118/100)^$C378</f>
        <v>0</v>
      </c>
      <c r="I379" s="715" t="n">
        <f aca="false">I336*(1+'(Betriebsstoff- &amp; Anlagendaten)'!$C$118/100)^$C378</f>
        <v>0</v>
      </c>
      <c r="J379" s="639"/>
      <c r="K379" s="715" t="n">
        <f aca="false">SUM(F379:I379)</f>
        <v>0</v>
      </c>
      <c r="L379" s="639"/>
      <c r="M379" s="639"/>
      <c r="N379" s="715" t="n">
        <f aca="false">N336*(1+'(Betriebsstoff- &amp; Anlagendaten)'!$C$118/100)^$C378</f>
        <v>0</v>
      </c>
      <c r="O379" s="715" t="n">
        <f aca="false">O336*(1+'(Betriebsstoff- &amp; Anlagendaten)'!$C$118/100)^$C378</f>
        <v>0</v>
      </c>
      <c r="P379" s="715" t="n">
        <f aca="false">P336*(1+'(Betriebsstoff- &amp; Anlagendaten)'!$C$118/100)^$C378</f>
        <v>0</v>
      </c>
      <c r="Q379" s="715" t="n">
        <f aca="false">Q336*(1+'(Betriebsstoff- &amp; Anlagendaten)'!$C$118/100)^$C378</f>
        <v>0</v>
      </c>
      <c r="R379" s="639"/>
      <c r="S379" s="716" t="n">
        <f aca="false">SUM(N379:Q379)</f>
        <v>0</v>
      </c>
      <c r="T379" s="639"/>
      <c r="U379" s="714" t="n">
        <f aca="false">U336*(1+'(Betriebsstoff- &amp; Anlagendaten)'!$C$118/100)^$C378</f>
        <v>1108.98791389877</v>
      </c>
      <c r="V379" s="715" t="n">
        <f aca="false">V336*(1+'(Betriebsstoff- &amp; Anlagendaten)'!$C$118/100)^$C378</f>
        <v>1303.06079883105</v>
      </c>
      <c r="W379" s="715" t="n">
        <f aca="false">W336*(1+'(Betriebsstoff- &amp; Anlagendaten)'!$C$118/100)^$C378</f>
        <v>1386.23489237346</v>
      </c>
      <c r="X379" s="715" t="n">
        <f aca="false">X336*(1+'(Betriebsstoff- &amp; Anlagendaten)'!$C$118/100)^$C378</f>
        <v>1164.43730959371</v>
      </c>
      <c r="Y379" s="715" t="n">
        <f aca="false">Y336*(1+'(Betriebsstoff- &amp; Anlagendaten)'!$C$118/100)^$C378</f>
        <v>1192.16200744118</v>
      </c>
      <c r="Z379" s="715" t="n">
        <f aca="false">Z336*(1+'(Betriebsstoff- &amp; Anlagendaten)'!$C$118/100)^$C378</f>
        <v>1192.16200744118</v>
      </c>
      <c r="AA379" s="715" t="n">
        <f aca="false">AA336*(1+'(Betriebsstoff- &amp; Anlagendaten)'!$C$118/100)^$C378</f>
        <v>2273.42522349247</v>
      </c>
      <c r="AB379" s="715" t="n">
        <f aca="false">AB336*(1+'(Betriebsstoff- &amp; Anlagendaten)'!$C$118/100)^$C378</f>
        <v>2439.77341057729</v>
      </c>
      <c r="AC379" s="715" t="n">
        <f aca="false">AC336*(1+'(Betriebsstoff- &amp; Anlagendaten)'!$C$118/100)^$C378</f>
        <v>2439.77341057729</v>
      </c>
      <c r="AD379" s="715" t="n">
        <f aca="false">AD336*(1+'(Betriebsstoff- &amp; Anlagendaten)'!$C$118/100)^$C378</f>
        <v>0</v>
      </c>
      <c r="AE379" s="715" t="n">
        <f aca="false">AE336*(1+'(Betriebsstoff- &amp; Anlagendaten)'!$C$118/100)^$C378</f>
        <v>970.364424661422</v>
      </c>
      <c r="AF379" s="715" t="n">
        <f aca="false">AF336*(1+'(Betriebsstoff- &amp; Anlagendaten)'!$C$118/100)^$C378</f>
        <v>970.364424661422</v>
      </c>
      <c r="AG379" s="715" t="n">
        <f aca="false">AG336*(1+'(Betriebsstoff- &amp; Anlagendaten)'!$C$118/100)^$C378</f>
        <v>970.364424661422</v>
      </c>
      <c r="AH379" s="715" t="n">
        <f aca="false">AH336*(1+'(Betriebsstoff- &amp; Anlagendaten)'!$C$118/100)^$C378</f>
        <v>970.364424661422</v>
      </c>
      <c r="AI379" s="715" t="n">
        <f aca="false">AI336*(1+'(Betriebsstoff- &amp; Anlagendaten)'!$C$118/100)^$C378</f>
        <v>277.246978474692</v>
      </c>
      <c r="AJ379" s="715" t="n">
        <f aca="false">AJ336*(1+'(Betriebsstoff- &amp; Anlagendaten)'!$C$118/100)^$C378</f>
        <v>1441.6842880684</v>
      </c>
      <c r="AK379" s="715" t="n">
        <f aca="false">AK336*(1+'(Betriebsstoff- &amp; Anlagendaten)'!$C$118/100)^$C378</f>
        <v>970.364424661422</v>
      </c>
      <c r="AL379" s="715" t="e">
        <f aca="false">AL336*(1+'(Betriebsstoff- &amp; Anlagendaten)'!$C$118/100)^$C378</f>
        <v>#N/A</v>
      </c>
      <c r="AM379" s="715" t="e">
        <f aca="false">AM336*(1+'(Betriebsstoff- &amp; Anlagendaten)'!$C$118/100)^$C378</f>
        <v>#N/A</v>
      </c>
      <c r="AN379" s="715" t="e">
        <f aca="false">AN336*(1+'(Betriebsstoff- &amp; Anlagendaten)'!$C$118/100)^$C378</f>
        <v>#N/A</v>
      </c>
    </row>
    <row r="380" customFormat="false" ht="17.25" hidden="false" customHeight="false" outlineLevel="0" collapsed="false">
      <c r="A380" s="2"/>
      <c r="B380" s="4"/>
      <c r="C380" s="713" t="n">
        <v>28</v>
      </c>
      <c r="D380" s="637"/>
      <c r="E380" s="620"/>
      <c r="F380" s="714" t="n">
        <f aca="false">F337*(1+'(Betriebsstoff- &amp; Anlagendaten)'!$C$118/100)^$C379</f>
        <v>0</v>
      </c>
      <c r="G380" s="715" t="n">
        <f aca="false">G337*(1+'(Betriebsstoff- &amp; Anlagendaten)'!$C$118/100)^$C379</f>
        <v>0</v>
      </c>
      <c r="H380" s="715" t="n">
        <f aca="false">H337*(1+'(Betriebsstoff- &amp; Anlagendaten)'!$C$118/100)^$C379</f>
        <v>0</v>
      </c>
      <c r="I380" s="715" t="n">
        <f aca="false">I337*(1+'(Betriebsstoff- &amp; Anlagendaten)'!$C$118/100)^$C379</f>
        <v>0</v>
      </c>
      <c r="J380" s="639"/>
      <c r="K380" s="715" t="n">
        <f aca="false">SUM(F380:I380)</f>
        <v>0</v>
      </c>
      <c r="L380" s="639"/>
      <c r="M380" s="639"/>
      <c r="N380" s="715" t="n">
        <f aca="false">N337*(1+'(Betriebsstoff- &amp; Anlagendaten)'!$C$118/100)^$C379</f>
        <v>0</v>
      </c>
      <c r="O380" s="715" t="n">
        <f aca="false">O337*(1+'(Betriebsstoff- &amp; Anlagendaten)'!$C$118/100)^$C379</f>
        <v>0</v>
      </c>
      <c r="P380" s="715" t="n">
        <f aca="false">P337*(1+'(Betriebsstoff- &amp; Anlagendaten)'!$C$118/100)^$C379</f>
        <v>0</v>
      </c>
      <c r="Q380" s="715" t="n">
        <f aca="false">Q337*(1+'(Betriebsstoff- &amp; Anlagendaten)'!$C$118/100)^$C379</f>
        <v>0</v>
      </c>
      <c r="R380" s="639"/>
      <c r="S380" s="716" t="n">
        <f aca="false">SUM(N380:Q380)</f>
        <v>0</v>
      </c>
      <c r="T380" s="639"/>
      <c r="U380" s="714" t="n">
        <f aca="false">U337*(1+'(Betriebsstoff- &amp; Anlagendaten)'!$C$118/100)^$C379</f>
        <v>1153.34743045472</v>
      </c>
      <c r="V380" s="715" t="n">
        <f aca="false">V337*(1+'(Betriebsstoff- &amp; Anlagendaten)'!$C$118/100)^$C379</f>
        <v>1355.18323078429</v>
      </c>
      <c r="W380" s="715" t="n">
        <f aca="false">W337*(1+'(Betriebsstoff- &amp; Anlagendaten)'!$C$118/100)^$C379</f>
        <v>1441.6842880684</v>
      </c>
      <c r="X380" s="715" t="n">
        <f aca="false">X337*(1+'(Betriebsstoff- &amp; Anlagendaten)'!$C$118/100)^$C379</f>
        <v>1211.01480197745</v>
      </c>
      <c r="Y380" s="715" t="n">
        <f aca="false">Y337*(1+'(Betriebsstoff- &amp; Anlagendaten)'!$C$118/100)^$C379</f>
        <v>1239.84848773882</v>
      </c>
      <c r="Z380" s="715" t="n">
        <f aca="false">Z337*(1+'(Betriebsstoff- &amp; Anlagendaten)'!$C$118/100)^$C379</f>
        <v>1239.84848773882</v>
      </c>
      <c r="AA380" s="715" t="n">
        <f aca="false">AA337*(1+'(Betriebsstoff- &amp; Anlagendaten)'!$C$118/100)^$C379</f>
        <v>2364.36223243217</v>
      </c>
      <c r="AB380" s="715" t="n">
        <f aca="false">AB337*(1+'(Betriebsstoff- &amp; Anlagendaten)'!$C$118/100)^$C379</f>
        <v>2537.36434700038</v>
      </c>
      <c r="AC380" s="715" t="n">
        <f aca="false">AC337*(1+'(Betriebsstoff- &amp; Anlagendaten)'!$C$118/100)^$C379</f>
        <v>2537.36434700038</v>
      </c>
      <c r="AD380" s="715" t="n">
        <f aca="false">AD337*(1+'(Betriebsstoff- &amp; Anlagendaten)'!$C$118/100)^$C379</f>
        <v>0</v>
      </c>
      <c r="AE380" s="715" t="n">
        <f aca="false">AE337*(1+'(Betriebsstoff- &amp; Anlagendaten)'!$C$118/100)^$C379</f>
        <v>1009.17900164788</v>
      </c>
      <c r="AF380" s="715" t="n">
        <f aca="false">AF337*(1+'(Betriebsstoff- &amp; Anlagendaten)'!$C$118/100)^$C379</f>
        <v>1009.17900164788</v>
      </c>
      <c r="AG380" s="715" t="n">
        <f aca="false">AG337*(1+'(Betriebsstoff- &amp; Anlagendaten)'!$C$118/100)^$C379</f>
        <v>1009.17900164788</v>
      </c>
      <c r="AH380" s="715" t="n">
        <f aca="false">AH337*(1+'(Betriebsstoff- &amp; Anlagendaten)'!$C$118/100)^$C379</f>
        <v>1009.17900164788</v>
      </c>
      <c r="AI380" s="715" t="n">
        <f aca="false">AI337*(1+'(Betriebsstoff- &amp; Anlagendaten)'!$C$118/100)^$C379</f>
        <v>288.33685761368</v>
      </c>
      <c r="AJ380" s="715" t="n">
        <f aca="false">AJ337*(1+'(Betriebsstoff- &amp; Anlagendaten)'!$C$118/100)^$C379</f>
        <v>1499.35165959113</v>
      </c>
      <c r="AK380" s="715" t="n">
        <f aca="false">AK337*(1+'(Betriebsstoff- &amp; Anlagendaten)'!$C$118/100)^$C379</f>
        <v>1009.17900164788</v>
      </c>
      <c r="AL380" s="715" t="e">
        <f aca="false">AL337*(1+'(Betriebsstoff- &amp; Anlagendaten)'!$C$118/100)^$C379</f>
        <v>#N/A</v>
      </c>
      <c r="AM380" s="715" t="e">
        <f aca="false">AM337*(1+'(Betriebsstoff- &amp; Anlagendaten)'!$C$118/100)^$C379</f>
        <v>#N/A</v>
      </c>
      <c r="AN380" s="715" t="e">
        <f aca="false">AN337*(1+'(Betriebsstoff- &amp; Anlagendaten)'!$C$118/100)^$C379</f>
        <v>#N/A</v>
      </c>
    </row>
    <row r="381" customFormat="false" ht="17.25" hidden="false" customHeight="false" outlineLevel="0" collapsed="false">
      <c r="A381" s="2"/>
      <c r="B381" s="4"/>
      <c r="C381" s="713" t="n">
        <v>29</v>
      </c>
      <c r="D381" s="637"/>
      <c r="E381" s="620"/>
      <c r="F381" s="714" t="n">
        <f aca="false">F338*(1+'(Betriebsstoff- &amp; Anlagendaten)'!$C$118/100)^$C380</f>
        <v>0</v>
      </c>
      <c r="G381" s="715" t="n">
        <f aca="false">G338*(1+'(Betriebsstoff- &amp; Anlagendaten)'!$C$118/100)^$C380</f>
        <v>0</v>
      </c>
      <c r="H381" s="715" t="n">
        <f aca="false">H338*(1+'(Betriebsstoff- &amp; Anlagendaten)'!$C$118/100)^$C380</f>
        <v>0</v>
      </c>
      <c r="I381" s="715" t="n">
        <f aca="false">I338*(1+'(Betriebsstoff- &amp; Anlagendaten)'!$C$118/100)^$C380</f>
        <v>0</v>
      </c>
      <c r="J381" s="639"/>
      <c r="K381" s="715" t="n">
        <f aca="false">SUM(F381:I381)</f>
        <v>0</v>
      </c>
      <c r="L381" s="639"/>
      <c r="M381" s="639"/>
      <c r="N381" s="715" t="n">
        <f aca="false">N338*(1+'(Betriebsstoff- &amp; Anlagendaten)'!$C$118/100)^$C380</f>
        <v>0</v>
      </c>
      <c r="O381" s="715" t="n">
        <f aca="false">O338*(1+'(Betriebsstoff- &amp; Anlagendaten)'!$C$118/100)^$C380</f>
        <v>0</v>
      </c>
      <c r="P381" s="715" t="n">
        <f aca="false">P338*(1+'(Betriebsstoff- &amp; Anlagendaten)'!$C$118/100)^$C380</f>
        <v>0</v>
      </c>
      <c r="Q381" s="715" t="n">
        <f aca="false">Q338*(1+'(Betriebsstoff- &amp; Anlagendaten)'!$C$118/100)^$C380</f>
        <v>0</v>
      </c>
      <c r="R381" s="639"/>
      <c r="S381" s="716" t="n">
        <f aca="false">SUM(N381:Q381)</f>
        <v>0</v>
      </c>
      <c r="T381" s="639"/>
      <c r="U381" s="714" t="n">
        <f aca="false">U338*(1+'(Betriebsstoff- &amp; Anlagendaten)'!$C$118/100)^$C380</f>
        <v>1199.48132767291</v>
      </c>
      <c r="V381" s="715" t="n">
        <f aca="false">V338*(1+'(Betriebsstoff- &amp; Anlagendaten)'!$C$118/100)^$C380</f>
        <v>1409.39056001567</v>
      </c>
      <c r="W381" s="715" t="n">
        <f aca="false">W338*(1+'(Betriebsstoff- &amp; Anlagendaten)'!$C$118/100)^$C380</f>
        <v>1499.35165959113</v>
      </c>
      <c r="X381" s="715" t="n">
        <f aca="false">X338*(1+'(Betriebsstoff- &amp; Anlagendaten)'!$C$118/100)^$C380</f>
        <v>1259.45539405655</v>
      </c>
      <c r="Y381" s="715" t="n">
        <f aca="false">Y338*(1+'(Betriebsstoff- &amp; Anlagendaten)'!$C$118/100)^$C380</f>
        <v>1289.44242724838</v>
      </c>
      <c r="Z381" s="715" t="n">
        <f aca="false">Z338*(1+'(Betriebsstoff- &amp; Anlagendaten)'!$C$118/100)^$C380</f>
        <v>1289.44242724838</v>
      </c>
      <c r="AA381" s="715" t="n">
        <f aca="false">AA338*(1+'(Betriebsstoff- &amp; Anlagendaten)'!$C$118/100)^$C380</f>
        <v>2458.93672172946</v>
      </c>
      <c r="AB381" s="715" t="n">
        <f aca="false">AB338*(1+'(Betriebsstoff- &amp; Anlagendaten)'!$C$118/100)^$C380</f>
        <v>2638.8589208804</v>
      </c>
      <c r="AC381" s="715" t="n">
        <f aca="false">AC338*(1+'(Betriebsstoff- &amp; Anlagendaten)'!$C$118/100)^$C380</f>
        <v>2638.8589208804</v>
      </c>
      <c r="AD381" s="715" t="n">
        <f aca="false">AD338*(1+'(Betriebsstoff- &amp; Anlagendaten)'!$C$118/100)^$C380</f>
        <v>0</v>
      </c>
      <c r="AE381" s="715" t="n">
        <f aca="false">AE338*(1+'(Betriebsstoff- &amp; Anlagendaten)'!$C$118/100)^$C380</f>
        <v>1049.54616171379</v>
      </c>
      <c r="AF381" s="715" t="n">
        <f aca="false">AF338*(1+'(Betriebsstoff- &amp; Anlagendaten)'!$C$118/100)^$C380</f>
        <v>1049.54616171379</v>
      </c>
      <c r="AG381" s="715" t="n">
        <f aca="false">AG338*(1+'(Betriebsstoff- &amp; Anlagendaten)'!$C$118/100)^$C380</f>
        <v>1049.54616171379</v>
      </c>
      <c r="AH381" s="715" t="n">
        <f aca="false">AH338*(1+'(Betriebsstoff- &amp; Anlagendaten)'!$C$118/100)^$C380</f>
        <v>1049.54616171379</v>
      </c>
      <c r="AI381" s="715" t="n">
        <f aca="false">AI338*(1+'(Betriebsstoff- &amp; Anlagendaten)'!$C$118/100)^$C380</f>
        <v>299.870331918227</v>
      </c>
      <c r="AJ381" s="715" t="n">
        <f aca="false">AJ338*(1+'(Betriebsstoff- &amp; Anlagendaten)'!$C$118/100)^$C380</f>
        <v>1559.32572597478</v>
      </c>
      <c r="AK381" s="715" t="n">
        <f aca="false">AK338*(1+'(Betriebsstoff- &amp; Anlagendaten)'!$C$118/100)^$C380</f>
        <v>1049.54616171379</v>
      </c>
      <c r="AL381" s="715" t="e">
        <f aca="false">AL338*(1+'(Betriebsstoff- &amp; Anlagendaten)'!$C$118/100)^$C380</f>
        <v>#N/A</v>
      </c>
      <c r="AM381" s="715" t="e">
        <f aca="false">AM338*(1+'(Betriebsstoff- &amp; Anlagendaten)'!$C$118/100)^$C380</f>
        <v>#N/A</v>
      </c>
      <c r="AN381" s="715" t="e">
        <f aca="false">AN338*(1+'(Betriebsstoff- &amp; Anlagendaten)'!$C$118/100)^$C380</f>
        <v>#N/A</v>
      </c>
    </row>
    <row r="382" customFormat="false" ht="17.25" hidden="false" customHeight="false" outlineLevel="0" collapsed="false">
      <c r="A382" s="2"/>
      <c r="B382" s="4"/>
      <c r="C382" s="713" t="n">
        <v>30</v>
      </c>
      <c r="D382" s="637"/>
      <c r="E382" s="620"/>
      <c r="F382" s="714" t="n">
        <f aca="false">F339*(1+'(Betriebsstoff- &amp; Anlagendaten)'!$C$118/100)^$C381</f>
        <v>0</v>
      </c>
      <c r="G382" s="715" t="n">
        <f aca="false">G339*(1+'(Betriebsstoff- &amp; Anlagendaten)'!$C$118/100)^$C381</f>
        <v>0</v>
      </c>
      <c r="H382" s="715" t="n">
        <f aca="false">H339*(1+'(Betriebsstoff- &amp; Anlagendaten)'!$C$118/100)^$C381</f>
        <v>0</v>
      </c>
      <c r="I382" s="715" t="n">
        <f aca="false">I339*(1+'(Betriebsstoff- &amp; Anlagendaten)'!$C$118/100)^$C381</f>
        <v>0</v>
      </c>
      <c r="J382" s="639"/>
      <c r="K382" s="715" t="n">
        <f aca="false">SUM(F382:I382)</f>
        <v>0</v>
      </c>
      <c r="L382" s="639"/>
      <c r="M382" s="639"/>
      <c r="N382" s="715" t="n">
        <f aca="false">N339*(1+'(Betriebsstoff- &amp; Anlagendaten)'!$C$118/100)^$C381</f>
        <v>0</v>
      </c>
      <c r="O382" s="715" t="n">
        <f aca="false">O339*(1+'(Betriebsstoff- &amp; Anlagendaten)'!$C$118/100)^$C381</f>
        <v>0</v>
      </c>
      <c r="P382" s="715" t="n">
        <f aca="false">P339*(1+'(Betriebsstoff- &amp; Anlagendaten)'!$C$118/100)^$C381</f>
        <v>0</v>
      </c>
      <c r="Q382" s="715" t="n">
        <f aca="false">Q339*(1+'(Betriebsstoff- &amp; Anlagendaten)'!$C$118/100)^$C381</f>
        <v>0</v>
      </c>
      <c r="R382" s="639"/>
      <c r="S382" s="716" t="n">
        <f aca="false">SUM(N382:Q382)</f>
        <v>0</v>
      </c>
      <c r="T382" s="639"/>
      <c r="U382" s="714" t="n">
        <f aca="false">U339*(1+'(Betriebsstoff- &amp; Anlagendaten)'!$C$118/100)^$C381</f>
        <v>1247.46058077982</v>
      </c>
      <c r="V382" s="715" t="n">
        <f aca="false">V339*(1+'(Betriebsstoff- &amp; Anlagendaten)'!$C$118/100)^$C381</f>
        <v>1465.76618241629</v>
      </c>
      <c r="W382" s="715" t="n">
        <f aca="false">W339*(1+'(Betriebsstoff- &amp; Anlagendaten)'!$C$118/100)^$C381</f>
        <v>1559.32572597478</v>
      </c>
      <c r="X382" s="715" t="n">
        <f aca="false">X339*(1+'(Betriebsstoff- &amp; Anlagendaten)'!$C$118/100)^$C381</f>
        <v>1309.83360981881</v>
      </c>
      <c r="Y382" s="715" t="n">
        <f aca="false">Y339*(1+'(Betriebsstoff- &amp; Anlagendaten)'!$C$118/100)^$C381</f>
        <v>1341.02012433831</v>
      </c>
      <c r="Z382" s="715" t="n">
        <f aca="false">Z339*(1+'(Betriebsstoff- &amp; Anlagendaten)'!$C$118/100)^$C381</f>
        <v>1341.02012433831</v>
      </c>
      <c r="AA382" s="715" t="n">
        <f aca="false">AA339*(1+'(Betriebsstoff- &amp; Anlagendaten)'!$C$118/100)^$C381</f>
        <v>2557.29419059864</v>
      </c>
      <c r="AB382" s="715" t="n">
        <f aca="false">AB339*(1+'(Betriebsstoff- &amp; Anlagendaten)'!$C$118/100)^$C381</f>
        <v>2744.41327771561</v>
      </c>
      <c r="AC382" s="715" t="n">
        <f aca="false">AC339*(1+'(Betriebsstoff- &amp; Anlagendaten)'!$C$118/100)^$C381</f>
        <v>2744.41327771561</v>
      </c>
      <c r="AD382" s="715" t="n">
        <f aca="false">AD339*(1+'(Betriebsstoff- &amp; Anlagendaten)'!$C$118/100)^$C381</f>
        <v>0</v>
      </c>
      <c r="AE382" s="715" t="n">
        <f aca="false">AE339*(1+'(Betriebsstoff- &amp; Anlagendaten)'!$C$118/100)^$C381</f>
        <v>1091.52800818235</v>
      </c>
      <c r="AF382" s="715" t="n">
        <f aca="false">AF339*(1+'(Betriebsstoff- &amp; Anlagendaten)'!$C$118/100)^$C381</f>
        <v>1091.52800818235</v>
      </c>
      <c r="AG382" s="715" t="n">
        <f aca="false">AG339*(1+'(Betriebsstoff- &amp; Anlagendaten)'!$C$118/100)^$C381</f>
        <v>1091.52800818235</v>
      </c>
      <c r="AH382" s="715" t="n">
        <f aca="false">AH339*(1+'(Betriebsstoff- &amp; Anlagendaten)'!$C$118/100)^$C381</f>
        <v>1091.52800818235</v>
      </c>
      <c r="AI382" s="715" t="n">
        <f aca="false">AI339*(1+'(Betriebsstoff- &amp; Anlagendaten)'!$C$118/100)^$C381</f>
        <v>311.865145194956</v>
      </c>
      <c r="AJ382" s="715" t="n">
        <f aca="false">AJ339*(1+'(Betriebsstoff- &amp; Anlagendaten)'!$C$118/100)^$C381</f>
        <v>1621.69875501377</v>
      </c>
      <c r="AK382" s="715" t="n">
        <f aca="false">AK339*(1+'(Betriebsstoff- &amp; Anlagendaten)'!$C$118/100)^$C381</f>
        <v>1091.52800818235</v>
      </c>
      <c r="AL382" s="715" t="e">
        <f aca="false">AL339*(1+'(Betriebsstoff- &amp; Anlagendaten)'!$C$118/100)^$C381</f>
        <v>#N/A</v>
      </c>
      <c r="AM382" s="715" t="e">
        <f aca="false">AM339*(1+'(Betriebsstoff- &amp; Anlagendaten)'!$C$118/100)^$C381</f>
        <v>#N/A</v>
      </c>
      <c r="AN382" s="715" t="e">
        <f aca="false">AN339*(1+'(Betriebsstoff- &amp; Anlagendaten)'!$C$118/100)^$C381</f>
        <v>#N/A</v>
      </c>
    </row>
    <row r="383" customFormat="false" ht="17.25" hidden="false" customHeight="false" outlineLevel="0" collapsed="false">
      <c r="A383" s="2"/>
      <c r="B383" s="4"/>
      <c r="C383" s="713" t="n">
        <v>31</v>
      </c>
      <c r="D383" s="637"/>
      <c r="E383" s="620"/>
      <c r="F383" s="714" t="n">
        <f aca="false">F340*(1+'(Betriebsstoff- &amp; Anlagendaten)'!$C$118/100)^$C382</f>
        <v>0</v>
      </c>
      <c r="G383" s="715" t="n">
        <f aca="false">G340*(1+'(Betriebsstoff- &amp; Anlagendaten)'!$C$118/100)^$C382</f>
        <v>0</v>
      </c>
      <c r="H383" s="715" t="n">
        <f aca="false">H340*(1+'(Betriebsstoff- &amp; Anlagendaten)'!$C$118/100)^$C382</f>
        <v>0</v>
      </c>
      <c r="I383" s="715" t="n">
        <f aca="false">I340*(1+'(Betriebsstoff- &amp; Anlagendaten)'!$C$118/100)^$C382</f>
        <v>0</v>
      </c>
      <c r="J383" s="639"/>
      <c r="K383" s="715" t="n">
        <f aca="false">SUM(F383:I383)</f>
        <v>0</v>
      </c>
      <c r="L383" s="639"/>
      <c r="M383" s="639"/>
      <c r="N383" s="715" t="n">
        <f aca="false">N340*(1+'(Betriebsstoff- &amp; Anlagendaten)'!$C$118/100)^$C382</f>
        <v>0</v>
      </c>
      <c r="O383" s="715" t="n">
        <f aca="false">O340*(1+'(Betriebsstoff- &amp; Anlagendaten)'!$C$118/100)^$C382</f>
        <v>0</v>
      </c>
      <c r="P383" s="715" t="n">
        <f aca="false">P340*(1+'(Betriebsstoff- &amp; Anlagendaten)'!$C$118/100)^$C382</f>
        <v>0</v>
      </c>
      <c r="Q383" s="715" t="n">
        <f aca="false">Q340*(1+'(Betriebsstoff- &amp; Anlagendaten)'!$C$118/100)^$C382</f>
        <v>0</v>
      </c>
      <c r="R383" s="639"/>
      <c r="S383" s="716" t="n">
        <f aca="false">SUM(N383:Q383)</f>
        <v>0</v>
      </c>
      <c r="T383" s="639"/>
      <c r="U383" s="714" t="n">
        <f aca="false">U340*(1+'(Betriebsstoff- &amp; Anlagendaten)'!$C$118/100)^$C382</f>
        <v>1297.35900401102</v>
      </c>
      <c r="V383" s="715" t="n">
        <f aca="false">V340*(1+'(Betriebsstoff- &amp; Anlagendaten)'!$C$118/100)^$C382</f>
        <v>1524.39682971294</v>
      </c>
      <c r="W383" s="715" t="n">
        <f aca="false">W340*(1+'(Betriebsstoff- &amp; Anlagendaten)'!$C$118/100)^$C382</f>
        <v>1621.69875501377</v>
      </c>
      <c r="X383" s="715" t="n">
        <f aca="false">X340*(1+'(Betriebsstoff- &amp; Anlagendaten)'!$C$118/100)^$C382</f>
        <v>1362.22695421157</v>
      </c>
      <c r="Y383" s="715" t="n">
        <f aca="false">Y340*(1+'(Betriebsstoff- &amp; Anlagendaten)'!$C$118/100)^$C382</f>
        <v>1394.66092931184</v>
      </c>
      <c r="Z383" s="715" t="n">
        <f aca="false">Z340*(1+'(Betriebsstoff- &amp; Anlagendaten)'!$C$118/100)^$C382</f>
        <v>1394.66092931184</v>
      </c>
      <c r="AA383" s="715" t="n">
        <f aca="false">AA340*(1+'(Betriebsstoff- &amp; Anlagendaten)'!$C$118/100)^$C382</f>
        <v>2659.58595822258</v>
      </c>
      <c r="AB383" s="715" t="n">
        <f aca="false">AB340*(1+'(Betriebsstoff- &amp; Anlagendaten)'!$C$118/100)^$C382</f>
        <v>2854.18980882424</v>
      </c>
      <c r="AC383" s="715" t="n">
        <f aca="false">AC340*(1+'(Betriebsstoff- &amp; Anlagendaten)'!$C$118/100)^$C382</f>
        <v>2854.18980882424</v>
      </c>
      <c r="AD383" s="715" t="n">
        <f aca="false">AD340*(1+'(Betriebsstoff- &amp; Anlagendaten)'!$C$118/100)^$C382</f>
        <v>0</v>
      </c>
      <c r="AE383" s="715" t="n">
        <f aca="false">AE340*(1+'(Betriebsstoff- &amp; Anlagendaten)'!$C$118/100)^$C382</f>
        <v>1135.18912850964</v>
      </c>
      <c r="AF383" s="715" t="n">
        <f aca="false">AF340*(1+'(Betriebsstoff- &amp; Anlagendaten)'!$C$118/100)^$C382</f>
        <v>1135.18912850964</v>
      </c>
      <c r="AG383" s="715" t="n">
        <f aca="false">AG340*(1+'(Betriebsstoff- &amp; Anlagendaten)'!$C$118/100)^$C382</f>
        <v>1135.18912850964</v>
      </c>
      <c r="AH383" s="715" t="n">
        <f aca="false">AH340*(1+'(Betriebsstoff- &amp; Anlagendaten)'!$C$118/100)^$C382</f>
        <v>1135.18912850964</v>
      </c>
      <c r="AI383" s="715" t="n">
        <f aca="false">AI340*(1+'(Betriebsstoff- &amp; Anlagendaten)'!$C$118/100)^$C382</f>
        <v>16541.3273011405</v>
      </c>
      <c r="AJ383" s="715" t="n">
        <f aca="false">AJ340*(1+'(Betriebsstoff- &amp; Anlagendaten)'!$C$118/100)^$C382</f>
        <v>1686.56670521432</v>
      </c>
      <c r="AK383" s="715" t="n">
        <f aca="false">AK340*(1+'(Betriebsstoff- &amp; Anlagendaten)'!$C$118/100)^$C382</f>
        <v>1135.18912850964</v>
      </c>
      <c r="AL383" s="715" t="e">
        <f aca="false">AL340*(1+'(Betriebsstoff- &amp; Anlagendaten)'!$C$118/100)^$C382</f>
        <v>#N/A</v>
      </c>
      <c r="AM383" s="715" t="e">
        <f aca="false">AM340*(1+'(Betriebsstoff- &amp; Anlagendaten)'!$C$118/100)^$C382</f>
        <v>#N/A</v>
      </c>
      <c r="AN383" s="715" t="e">
        <f aca="false">AN340*(1+'(Betriebsstoff- &amp; Anlagendaten)'!$C$118/100)^$C382</f>
        <v>#N/A</v>
      </c>
    </row>
    <row r="384" customFormat="false" ht="17.25" hidden="false" customHeight="false" outlineLevel="0" collapsed="false">
      <c r="A384" s="2"/>
      <c r="B384" s="4"/>
      <c r="C384" s="713" t="n">
        <v>32</v>
      </c>
      <c r="D384" s="637"/>
      <c r="E384" s="620"/>
      <c r="F384" s="714" t="n">
        <f aca="false">F341*(1+'(Betriebsstoff- &amp; Anlagendaten)'!$C$118/100)^$C383</f>
        <v>0</v>
      </c>
      <c r="G384" s="715" t="n">
        <f aca="false">G341*(1+'(Betriebsstoff- &amp; Anlagendaten)'!$C$118/100)^$C383</f>
        <v>0</v>
      </c>
      <c r="H384" s="715" t="n">
        <f aca="false">H341*(1+'(Betriebsstoff- &amp; Anlagendaten)'!$C$118/100)^$C383</f>
        <v>0</v>
      </c>
      <c r="I384" s="715" t="n">
        <f aca="false">I341*(1+'(Betriebsstoff- &amp; Anlagendaten)'!$C$118/100)^$C383</f>
        <v>0</v>
      </c>
      <c r="J384" s="639"/>
      <c r="K384" s="715" t="n">
        <f aca="false">SUM(F384:I384)</f>
        <v>0</v>
      </c>
      <c r="L384" s="639"/>
      <c r="M384" s="639"/>
      <c r="N384" s="715" t="n">
        <f aca="false">N341*(1+'(Betriebsstoff- &amp; Anlagendaten)'!$C$118/100)^$C383</f>
        <v>0</v>
      </c>
      <c r="O384" s="715" t="n">
        <f aca="false">O341*(1+'(Betriebsstoff- &amp; Anlagendaten)'!$C$118/100)^$C383</f>
        <v>0</v>
      </c>
      <c r="P384" s="715" t="n">
        <f aca="false">P341*(1+'(Betriebsstoff- &amp; Anlagendaten)'!$C$118/100)^$C383</f>
        <v>0</v>
      </c>
      <c r="Q384" s="715" t="n">
        <f aca="false">Q341*(1+'(Betriebsstoff- &amp; Anlagendaten)'!$C$118/100)^$C383</f>
        <v>0</v>
      </c>
      <c r="R384" s="639"/>
      <c r="S384" s="716" t="n">
        <f aca="false">SUM(N384:Q384)</f>
        <v>0</v>
      </c>
      <c r="T384" s="639"/>
      <c r="U384" s="714" t="n">
        <f aca="false">U341*(1+'(Betriebsstoff- &amp; Anlagendaten)'!$C$118/100)^$C383</f>
        <v>1349.25336417146</v>
      </c>
      <c r="V384" s="715" t="n">
        <f aca="false">V341*(1+'(Betriebsstoff- &amp; Anlagendaten)'!$C$118/100)^$C383</f>
        <v>1585.37270290146</v>
      </c>
      <c r="W384" s="715" t="n">
        <f aca="false">W341*(1+'(Betriebsstoff- &amp; Anlagendaten)'!$C$118/100)^$C383</f>
        <v>1686.56670521432</v>
      </c>
      <c r="X384" s="715" t="n">
        <f aca="false">X341*(1+'(Betriebsstoff- &amp; Anlagendaten)'!$C$118/100)^$C383</f>
        <v>1416.71603238003</v>
      </c>
      <c r="Y384" s="715" t="n">
        <f aca="false">Y341*(1+'(Betriebsstoff- &amp; Anlagendaten)'!$C$118/100)^$C383</f>
        <v>1450.44736648432</v>
      </c>
      <c r="Z384" s="715" t="n">
        <f aca="false">Z341*(1+'(Betriebsstoff- &amp; Anlagendaten)'!$C$118/100)^$C383</f>
        <v>1450.44736648432</v>
      </c>
      <c r="AA384" s="715" t="n">
        <f aca="false">AA341*(1+'(Betriebsstoff- &amp; Anlagendaten)'!$C$118/100)^$C383</f>
        <v>2765.96939655149</v>
      </c>
      <c r="AB384" s="715" t="n">
        <f aca="false">AB341*(1+'(Betriebsstoff- &amp; Anlagendaten)'!$C$118/100)^$C383</f>
        <v>2968.35740117721</v>
      </c>
      <c r="AC384" s="715" t="n">
        <f aca="false">AC341*(1+'(Betriebsstoff- &amp; Anlagendaten)'!$C$118/100)^$C383</f>
        <v>2968.35740117721</v>
      </c>
      <c r="AD384" s="715" t="n">
        <f aca="false">AD341*(1+'(Betriebsstoff- &amp; Anlagendaten)'!$C$118/100)^$C383</f>
        <v>0</v>
      </c>
      <c r="AE384" s="715" t="n">
        <f aca="false">AE341*(1+'(Betriebsstoff- &amp; Anlagendaten)'!$C$118/100)^$C383</f>
        <v>1180.59669365003</v>
      </c>
      <c r="AF384" s="715" t="n">
        <f aca="false">AF341*(1+'(Betriebsstoff- &amp; Anlagendaten)'!$C$118/100)^$C383</f>
        <v>1180.59669365003</v>
      </c>
      <c r="AG384" s="715" t="n">
        <f aca="false">AG341*(1+'(Betriebsstoff- &amp; Anlagendaten)'!$C$118/100)^$C383</f>
        <v>1180.59669365003</v>
      </c>
      <c r="AH384" s="715" t="n">
        <f aca="false">AH341*(1+'(Betriebsstoff- &amp; Anlagendaten)'!$C$118/100)^$C383</f>
        <v>1180.59669365003</v>
      </c>
      <c r="AI384" s="715" t="n">
        <f aca="false">AI341*(1+'(Betriebsstoff- &amp; Anlagendaten)'!$C$118/100)^$C383</f>
        <v>337.313341042864</v>
      </c>
      <c r="AJ384" s="715" t="n">
        <f aca="false">AJ341*(1+'(Betriebsstoff- &amp; Anlagendaten)'!$C$118/100)^$C383</f>
        <v>1754.02937342289</v>
      </c>
      <c r="AK384" s="715" t="n">
        <f aca="false">AK341*(1+'(Betriebsstoff- &amp; Anlagendaten)'!$C$118/100)^$C383</f>
        <v>1180.59669365003</v>
      </c>
      <c r="AL384" s="715" t="e">
        <f aca="false">AL341*(1+'(Betriebsstoff- &amp; Anlagendaten)'!$C$118/100)^$C383</f>
        <v>#N/A</v>
      </c>
      <c r="AM384" s="715" t="e">
        <f aca="false">AM341*(1+'(Betriebsstoff- &amp; Anlagendaten)'!$C$118/100)^$C383</f>
        <v>#N/A</v>
      </c>
      <c r="AN384" s="715" t="e">
        <f aca="false">AN341*(1+'(Betriebsstoff- &amp; Anlagendaten)'!$C$118/100)^$C383</f>
        <v>#N/A</v>
      </c>
    </row>
    <row r="385" customFormat="false" ht="17.25" hidden="false" customHeight="false" outlineLevel="0" collapsed="false">
      <c r="A385" s="2"/>
      <c r="B385" s="4"/>
      <c r="C385" s="713" t="n">
        <v>33</v>
      </c>
      <c r="D385" s="637"/>
      <c r="E385" s="620"/>
      <c r="F385" s="714" t="n">
        <f aca="false">F342*(1+'(Betriebsstoff- &amp; Anlagendaten)'!$C$118/100)^$C384</f>
        <v>0</v>
      </c>
      <c r="G385" s="715" t="n">
        <f aca="false">G342*(1+'(Betriebsstoff- &amp; Anlagendaten)'!$C$118/100)^$C384</f>
        <v>0</v>
      </c>
      <c r="H385" s="715" t="n">
        <f aca="false">H342*(1+'(Betriebsstoff- &amp; Anlagendaten)'!$C$118/100)^$C384</f>
        <v>0</v>
      </c>
      <c r="I385" s="715" t="n">
        <f aca="false">I342*(1+'(Betriebsstoff- &amp; Anlagendaten)'!$C$118/100)^$C384</f>
        <v>0</v>
      </c>
      <c r="J385" s="639"/>
      <c r="K385" s="715" t="n">
        <f aca="false">SUM(F385:I385)</f>
        <v>0</v>
      </c>
      <c r="L385" s="639"/>
      <c r="M385" s="639"/>
      <c r="N385" s="715" t="n">
        <f aca="false">N342*(1+'(Betriebsstoff- &amp; Anlagendaten)'!$C$118/100)^$C384</f>
        <v>0</v>
      </c>
      <c r="O385" s="715" t="n">
        <f aca="false">O342*(1+'(Betriebsstoff- &amp; Anlagendaten)'!$C$118/100)^$C384</f>
        <v>0</v>
      </c>
      <c r="P385" s="715" t="n">
        <f aca="false">P342*(1+'(Betriebsstoff- &amp; Anlagendaten)'!$C$118/100)^$C384</f>
        <v>0</v>
      </c>
      <c r="Q385" s="715" t="n">
        <f aca="false">Q342*(1+'(Betriebsstoff- &amp; Anlagendaten)'!$C$118/100)^$C384</f>
        <v>0</v>
      </c>
      <c r="R385" s="639"/>
      <c r="S385" s="716" t="n">
        <f aca="false">SUM(N385:Q385)</f>
        <v>0</v>
      </c>
      <c r="T385" s="639"/>
      <c r="U385" s="714" t="n">
        <f aca="false">U342*(1+'(Betriebsstoff- &amp; Anlagendaten)'!$C$118/100)^$C384</f>
        <v>1403.22349873832</v>
      </c>
      <c r="V385" s="715" t="n">
        <f aca="false">V342*(1+'(Betriebsstoff- &amp; Anlagendaten)'!$C$118/100)^$C384</f>
        <v>1648.78761101752</v>
      </c>
      <c r="W385" s="715" t="n">
        <f aca="false">W342*(1+'(Betriebsstoff- &amp; Anlagendaten)'!$C$118/100)^$C384</f>
        <v>1754.02937342289</v>
      </c>
      <c r="X385" s="715" t="n">
        <f aca="false">X342*(1+'(Betriebsstoff- &amp; Anlagendaten)'!$C$118/100)^$C384</f>
        <v>1473.38467367523</v>
      </c>
      <c r="Y385" s="715" t="n">
        <f aca="false">Y342*(1+'(Betriebsstoff- &amp; Anlagendaten)'!$C$118/100)^$C384</f>
        <v>1508.46526114369</v>
      </c>
      <c r="Z385" s="715" t="n">
        <f aca="false">Z342*(1+'(Betriebsstoff- &amp; Anlagendaten)'!$C$118/100)^$C384</f>
        <v>1508.46526114369</v>
      </c>
      <c r="AA385" s="715" t="n">
        <f aca="false">AA342*(1+'(Betriebsstoff- &amp; Anlagendaten)'!$C$118/100)^$C384</f>
        <v>2876.60817241355</v>
      </c>
      <c r="AB385" s="715" t="n">
        <f aca="false">AB342*(1+'(Betriebsstoff- &amp; Anlagendaten)'!$C$118/100)^$C384</f>
        <v>3087.09169722429</v>
      </c>
      <c r="AC385" s="715" t="n">
        <f aca="false">AC342*(1+'(Betriebsstoff- &amp; Anlagendaten)'!$C$118/100)^$C384</f>
        <v>3087.09169722429</v>
      </c>
      <c r="AD385" s="715" t="n">
        <f aca="false">AD342*(1+'(Betriebsstoff- &amp; Anlagendaten)'!$C$118/100)^$C384</f>
        <v>0</v>
      </c>
      <c r="AE385" s="715" t="n">
        <f aca="false">AE342*(1+'(Betriebsstoff- &amp; Anlagendaten)'!$C$118/100)^$C384</f>
        <v>1227.82056139603</v>
      </c>
      <c r="AF385" s="715" t="n">
        <f aca="false">AF342*(1+'(Betriebsstoff- &amp; Anlagendaten)'!$C$118/100)^$C384</f>
        <v>1227.82056139603</v>
      </c>
      <c r="AG385" s="715" t="n">
        <f aca="false">AG342*(1+'(Betriebsstoff- &amp; Anlagendaten)'!$C$118/100)^$C384</f>
        <v>1227.82056139603</v>
      </c>
      <c r="AH385" s="715" t="n">
        <f aca="false">AH342*(1+'(Betriebsstoff- &amp; Anlagendaten)'!$C$118/100)^$C384</f>
        <v>1227.82056139603</v>
      </c>
      <c r="AI385" s="715" t="n">
        <f aca="false">AI342*(1+'(Betriebsstoff- &amp; Anlagendaten)'!$C$118/100)^$C384</f>
        <v>350.805874684579</v>
      </c>
      <c r="AJ385" s="715" t="n">
        <f aca="false">AJ342*(1+'(Betriebsstoff- &amp; Anlagendaten)'!$C$118/100)^$C384</f>
        <v>1824.19054835981</v>
      </c>
      <c r="AK385" s="715" t="n">
        <f aca="false">AK342*(1+'(Betriebsstoff- &amp; Anlagendaten)'!$C$118/100)^$C384</f>
        <v>1227.82056139603</v>
      </c>
      <c r="AL385" s="715" t="e">
        <f aca="false">AL342*(1+'(Betriebsstoff- &amp; Anlagendaten)'!$C$118/100)^$C384</f>
        <v>#N/A</v>
      </c>
      <c r="AM385" s="715" t="e">
        <f aca="false">AM342*(1+'(Betriebsstoff- &amp; Anlagendaten)'!$C$118/100)^$C384</f>
        <v>#N/A</v>
      </c>
      <c r="AN385" s="715" t="e">
        <f aca="false">AN342*(1+'(Betriebsstoff- &amp; Anlagendaten)'!$C$118/100)^$C384</f>
        <v>#N/A</v>
      </c>
    </row>
    <row r="386" customFormat="false" ht="17.25" hidden="false" customHeight="false" outlineLevel="0" collapsed="false">
      <c r="A386" s="2"/>
      <c r="B386" s="4"/>
      <c r="C386" s="713" t="n">
        <v>34</v>
      </c>
      <c r="D386" s="637"/>
      <c r="E386" s="620"/>
      <c r="F386" s="714" t="n">
        <f aca="false">F343*(1+'(Betriebsstoff- &amp; Anlagendaten)'!$C$118/100)^$C385</f>
        <v>0</v>
      </c>
      <c r="G386" s="715" t="n">
        <f aca="false">G343*(1+'(Betriebsstoff- &amp; Anlagendaten)'!$C$118/100)^$C385</f>
        <v>0</v>
      </c>
      <c r="H386" s="715" t="n">
        <f aca="false">H343*(1+'(Betriebsstoff- &amp; Anlagendaten)'!$C$118/100)^$C385</f>
        <v>0</v>
      </c>
      <c r="I386" s="715" t="n">
        <f aca="false">I343*(1+'(Betriebsstoff- &amp; Anlagendaten)'!$C$118/100)^$C385</f>
        <v>0</v>
      </c>
      <c r="J386" s="639"/>
      <c r="K386" s="715" t="n">
        <f aca="false">SUM(F386:I386)</f>
        <v>0</v>
      </c>
      <c r="L386" s="639"/>
      <c r="M386" s="639"/>
      <c r="N386" s="715" t="n">
        <f aca="false">N343*(1+'(Betriebsstoff- &amp; Anlagendaten)'!$C$118/100)^$C385</f>
        <v>0</v>
      </c>
      <c r="O386" s="715" t="n">
        <f aca="false">O343*(1+'(Betriebsstoff- &amp; Anlagendaten)'!$C$118/100)^$C385</f>
        <v>0</v>
      </c>
      <c r="P386" s="715" t="n">
        <f aca="false">P343*(1+'(Betriebsstoff- &amp; Anlagendaten)'!$C$118/100)^$C385</f>
        <v>0</v>
      </c>
      <c r="Q386" s="715" t="n">
        <f aca="false">Q343*(1+'(Betriebsstoff- &amp; Anlagendaten)'!$C$118/100)^$C385</f>
        <v>0</v>
      </c>
      <c r="R386" s="639"/>
      <c r="S386" s="716" t="n">
        <f aca="false">SUM(N386:Q386)</f>
        <v>0</v>
      </c>
      <c r="T386" s="639"/>
      <c r="U386" s="714" t="n">
        <f aca="false">U343*(1+'(Betriebsstoff- &amp; Anlagendaten)'!$C$118/100)^$C385</f>
        <v>1459.35243868785</v>
      </c>
      <c r="V386" s="715" t="n">
        <f aca="false">V343*(1+'(Betriebsstoff- &amp; Anlagendaten)'!$C$118/100)^$C385</f>
        <v>1714.73911545822</v>
      </c>
      <c r="W386" s="715" t="n">
        <f aca="false">W343*(1+'(Betriebsstoff- &amp; Anlagendaten)'!$C$118/100)^$C385</f>
        <v>1824.19054835981</v>
      </c>
      <c r="X386" s="715" t="n">
        <f aca="false">X343*(1+'(Betriebsstoff- &amp; Anlagendaten)'!$C$118/100)^$C385</f>
        <v>1532.32006062224</v>
      </c>
      <c r="Y386" s="715" t="n">
        <f aca="false">Y343*(1+'(Betriebsstoff- &amp; Anlagendaten)'!$C$118/100)^$C385</f>
        <v>1568.80387158944</v>
      </c>
      <c r="Z386" s="715" t="n">
        <f aca="false">Z343*(1+'(Betriebsstoff- &amp; Anlagendaten)'!$C$118/100)^$C385</f>
        <v>1568.80387158944</v>
      </c>
      <c r="AA386" s="715" t="n">
        <f aca="false">AA343*(1+'(Betriebsstoff- &amp; Anlagendaten)'!$C$118/100)^$C385</f>
        <v>2991.67249931009</v>
      </c>
      <c r="AB386" s="715" t="n">
        <f aca="false">AB343*(1+'(Betriebsstoff- &amp; Anlagendaten)'!$C$118/100)^$C385</f>
        <v>3210.57536511327</v>
      </c>
      <c r="AC386" s="715" t="n">
        <f aca="false">AC343*(1+'(Betriebsstoff- &amp; Anlagendaten)'!$C$118/100)^$C385</f>
        <v>3210.57536511327</v>
      </c>
      <c r="AD386" s="715" t="n">
        <f aca="false">AD343*(1+'(Betriebsstoff- &amp; Anlagendaten)'!$C$118/100)^$C385</f>
        <v>0</v>
      </c>
      <c r="AE386" s="715" t="n">
        <f aca="false">AE343*(1+'(Betriebsstoff- &amp; Anlagendaten)'!$C$118/100)^$C385</f>
        <v>1276.93338385187</v>
      </c>
      <c r="AF386" s="715" t="n">
        <f aca="false">AF343*(1+'(Betriebsstoff- &amp; Anlagendaten)'!$C$118/100)^$C385</f>
        <v>1276.93338385187</v>
      </c>
      <c r="AG386" s="715" t="n">
        <f aca="false">AG343*(1+'(Betriebsstoff- &amp; Anlagendaten)'!$C$118/100)^$C385</f>
        <v>1276.93338385187</v>
      </c>
      <c r="AH386" s="715" t="n">
        <f aca="false">AH343*(1+'(Betriebsstoff- &amp; Anlagendaten)'!$C$118/100)^$C385</f>
        <v>1276.93338385187</v>
      </c>
      <c r="AI386" s="715" t="n">
        <f aca="false">AI343*(1+'(Betriebsstoff- &amp; Anlagendaten)'!$C$118/100)^$C385</f>
        <v>364.838109671962</v>
      </c>
      <c r="AJ386" s="715" t="n">
        <f aca="false">AJ343*(1+'(Betriebsstoff- &amp; Anlagendaten)'!$C$118/100)^$C385</f>
        <v>1897.1581702942</v>
      </c>
      <c r="AK386" s="715" t="n">
        <f aca="false">AK343*(1+'(Betriebsstoff- &amp; Anlagendaten)'!$C$118/100)^$C385</f>
        <v>1276.93338385187</v>
      </c>
      <c r="AL386" s="715" t="e">
        <f aca="false">AL343*(1+'(Betriebsstoff- &amp; Anlagendaten)'!$C$118/100)^$C385</f>
        <v>#N/A</v>
      </c>
      <c r="AM386" s="715" t="e">
        <f aca="false">AM343*(1+'(Betriebsstoff- &amp; Anlagendaten)'!$C$118/100)^$C385</f>
        <v>#N/A</v>
      </c>
      <c r="AN386" s="715" t="e">
        <f aca="false">AN343*(1+'(Betriebsstoff- &amp; Anlagendaten)'!$C$118/100)^$C385</f>
        <v>#N/A</v>
      </c>
    </row>
    <row r="387" customFormat="false" ht="17.25" hidden="false" customHeight="false" outlineLevel="0" collapsed="false">
      <c r="A387" s="2"/>
      <c r="B387" s="4"/>
      <c r="C387" s="713" t="n">
        <v>35</v>
      </c>
      <c r="D387" s="637"/>
      <c r="E387" s="620"/>
      <c r="F387" s="714" t="n">
        <f aca="false">F344*(1+'(Betriebsstoff- &amp; Anlagendaten)'!$C$118/100)^$C386</f>
        <v>0</v>
      </c>
      <c r="G387" s="715" t="n">
        <f aca="false">G344*(1+'(Betriebsstoff- &amp; Anlagendaten)'!$C$118/100)^$C386</f>
        <v>0</v>
      </c>
      <c r="H387" s="715" t="n">
        <f aca="false">H344*(1+'(Betriebsstoff- &amp; Anlagendaten)'!$C$118/100)^$C386</f>
        <v>0</v>
      </c>
      <c r="I387" s="715" t="n">
        <f aca="false">I344*(1+'(Betriebsstoff- &amp; Anlagendaten)'!$C$118/100)^$C386</f>
        <v>0</v>
      </c>
      <c r="J387" s="639"/>
      <c r="K387" s="715" t="n">
        <f aca="false">SUM(F387:I387)</f>
        <v>0</v>
      </c>
      <c r="L387" s="639"/>
      <c r="M387" s="639"/>
      <c r="N387" s="715" t="n">
        <f aca="false">N344*(1+'(Betriebsstoff- &amp; Anlagendaten)'!$C$118/100)^$C386</f>
        <v>0</v>
      </c>
      <c r="O387" s="715" t="n">
        <f aca="false">O344*(1+'(Betriebsstoff- &amp; Anlagendaten)'!$C$118/100)^$C386</f>
        <v>0</v>
      </c>
      <c r="P387" s="715" t="n">
        <f aca="false">P344*(1+'(Betriebsstoff- &amp; Anlagendaten)'!$C$118/100)^$C386</f>
        <v>0</v>
      </c>
      <c r="Q387" s="715" t="n">
        <f aca="false">Q344*(1+'(Betriebsstoff- &amp; Anlagendaten)'!$C$118/100)^$C386</f>
        <v>0</v>
      </c>
      <c r="R387" s="639"/>
      <c r="S387" s="716" t="n">
        <f aca="false">SUM(N387:Q387)</f>
        <v>0</v>
      </c>
      <c r="T387" s="639"/>
      <c r="U387" s="714" t="n">
        <f aca="false">U344*(1+'(Betriebsstoff- &amp; Anlagendaten)'!$C$118/100)^$C386</f>
        <v>1517.72653623536</v>
      </c>
      <c r="V387" s="715" t="n">
        <f aca="false">V344*(1+'(Betriebsstoff- &amp; Anlagendaten)'!$C$118/100)^$C386</f>
        <v>1783.32868007655</v>
      </c>
      <c r="W387" s="715" t="n">
        <f aca="false">W344*(1+'(Betriebsstoff- &amp; Anlagendaten)'!$C$118/100)^$C386</f>
        <v>1897.1581702942</v>
      </c>
      <c r="X387" s="715" t="n">
        <f aca="false">X344*(1+'(Betriebsstoff- &amp; Anlagendaten)'!$C$118/100)^$C386</f>
        <v>1593.61286304713</v>
      </c>
      <c r="Y387" s="715" t="n">
        <f aca="false">Y344*(1+'(Betriebsstoff- &amp; Anlagendaten)'!$C$118/100)^$C386</f>
        <v>1631.55602645301</v>
      </c>
      <c r="Z387" s="715" t="n">
        <f aca="false">Z344*(1+'(Betriebsstoff- &amp; Anlagendaten)'!$C$118/100)^$C386</f>
        <v>1631.55602645301</v>
      </c>
      <c r="AA387" s="715" t="n">
        <f aca="false">AA344*(1+'(Betriebsstoff- &amp; Anlagendaten)'!$C$118/100)^$C386</f>
        <v>3111.33939928249</v>
      </c>
      <c r="AB387" s="715" t="n">
        <f aca="false">AB344*(1+'(Betriebsstoff- &amp; Anlagendaten)'!$C$118/100)^$C386</f>
        <v>3338.9983797178</v>
      </c>
      <c r="AC387" s="715" t="n">
        <f aca="false">AC344*(1+'(Betriebsstoff- &amp; Anlagendaten)'!$C$118/100)^$C386</f>
        <v>3338.9983797178</v>
      </c>
      <c r="AD387" s="715" t="n">
        <f aca="false">AD344*(1+'(Betriebsstoff- &amp; Anlagendaten)'!$C$118/100)^$C386</f>
        <v>0</v>
      </c>
      <c r="AE387" s="715" t="n">
        <f aca="false">AE344*(1+'(Betriebsstoff- &amp; Anlagendaten)'!$C$118/100)^$C386</f>
        <v>1328.01071920594</v>
      </c>
      <c r="AF387" s="715" t="n">
        <f aca="false">AF344*(1+'(Betriebsstoff- &amp; Anlagendaten)'!$C$118/100)^$C386</f>
        <v>1328.01071920594</v>
      </c>
      <c r="AG387" s="715" t="n">
        <f aca="false">AG344*(1+'(Betriebsstoff- &amp; Anlagendaten)'!$C$118/100)^$C386</f>
        <v>1328.01071920594</v>
      </c>
      <c r="AH387" s="715" t="n">
        <f aca="false">AH344*(1+'(Betriebsstoff- &amp; Anlagendaten)'!$C$118/100)^$C386</f>
        <v>1328.01071920594</v>
      </c>
      <c r="AI387" s="715" t="n">
        <f aca="false">AI344*(1+'(Betriebsstoff- &amp; Anlagendaten)'!$C$118/100)^$C386</f>
        <v>379.431634058841</v>
      </c>
      <c r="AJ387" s="715" t="n">
        <f aca="false">AJ344*(1+'(Betriebsstoff- &amp; Anlagendaten)'!$C$118/100)^$C386</f>
        <v>1973.04449710597</v>
      </c>
      <c r="AK387" s="715" t="n">
        <f aca="false">AK344*(1+'(Betriebsstoff- &amp; Anlagendaten)'!$C$118/100)^$C386</f>
        <v>1328.01071920594</v>
      </c>
      <c r="AL387" s="715" t="e">
        <f aca="false">AL344*(1+'(Betriebsstoff- &amp; Anlagendaten)'!$C$118/100)^$C386</f>
        <v>#N/A</v>
      </c>
      <c r="AM387" s="715" t="e">
        <f aca="false">AM344*(1+'(Betriebsstoff- &amp; Anlagendaten)'!$C$118/100)^$C386</f>
        <v>#N/A</v>
      </c>
      <c r="AN387" s="715" t="e">
        <f aca="false">AN344*(1+'(Betriebsstoff- &amp; Anlagendaten)'!$C$118/100)^$C386</f>
        <v>#N/A</v>
      </c>
    </row>
    <row r="388" customFormat="false" ht="17.25" hidden="false" customHeight="false" outlineLevel="0" collapsed="false">
      <c r="A388" s="2"/>
      <c r="B388" s="4"/>
      <c r="C388" s="713" t="n">
        <v>36</v>
      </c>
      <c r="D388" s="637"/>
      <c r="E388" s="620"/>
      <c r="F388" s="714" t="n">
        <f aca="false">F345*(1+'(Betriebsstoff- &amp; Anlagendaten)'!$C$118/100)^$C387</f>
        <v>0</v>
      </c>
      <c r="G388" s="715" t="n">
        <f aca="false">G345*(1+'(Betriebsstoff- &amp; Anlagendaten)'!$C$118/100)^$C387</f>
        <v>0</v>
      </c>
      <c r="H388" s="715" t="n">
        <f aca="false">H345*(1+'(Betriebsstoff- &amp; Anlagendaten)'!$C$118/100)^$C387</f>
        <v>0</v>
      </c>
      <c r="I388" s="715" t="n">
        <f aca="false">I345*(1+'(Betriebsstoff- &amp; Anlagendaten)'!$C$118/100)^$C387</f>
        <v>0</v>
      </c>
      <c r="J388" s="639"/>
      <c r="K388" s="715" t="n">
        <f aca="false">SUM(F388:I388)</f>
        <v>0</v>
      </c>
      <c r="L388" s="639"/>
      <c r="M388" s="639"/>
      <c r="N388" s="715" t="n">
        <f aca="false">N345*(1+'(Betriebsstoff- &amp; Anlagendaten)'!$C$118/100)^$C387</f>
        <v>0</v>
      </c>
      <c r="O388" s="715" t="n">
        <f aca="false">O345*(1+'(Betriebsstoff- &amp; Anlagendaten)'!$C$118/100)^$C387</f>
        <v>0</v>
      </c>
      <c r="P388" s="715" t="n">
        <f aca="false">P345*(1+'(Betriebsstoff- &amp; Anlagendaten)'!$C$118/100)^$C387</f>
        <v>0</v>
      </c>
      <c r="Q388" s="715" t="n">
        <f aca="false">Q345*(1+'(Betriebsstoff- &amp; Anlagendaten)'!$C$118/100)^$C387</f>
        <v>0</v>
      </c>
      <c r="R388" s="639"/>
      <c r="S388" s="716" t="n">
        <f aca="false">SUM(N388:Q388)</f>
        <v>0</v>
      </c>
      <c r="T388" s="639"/>
      <c r="U388" s="714" t="n">
        <f aca="false">U345*(1+'(Betriebsstoff- &amp; Anlagendaten)'!$C$118/100)^$C387</f>
        <v>1578.43559768478</v>
      </c>
      <c r="V388" s="715" t="n">
        <f aca="false">V345*(1+'(Betriebsstoff- &amp; Anlagendaten)'!$C$118/100)^$C387</f>
        <v>1854.66182727961</v>
      </c>
      <c r="W388" s="715" t="n">
        <f aca="false">W345*(1+'(Betriebsstoff- &amp; Anlagendaten)'!$C$118/100)^$C387</f>
        <v>1973.04449710597</v>
      </c>
      <c r="X388" s="715" t="n">
        <f aca="false">X345*(1+'(Betriebsstoff- &amp; Anlagendaten)'!$C$118/100)^$C387</f>
        <v>1657.35737756902</v>
      </c>
      <c r="Y388" s="715" t="n">
        <f aca="false">Y345*(1+'(Betriebsstoff- &amp; Anlagendaten)'!$C$118/100)^$C387</f>
        <v>1696.81826751114</v>
      </c>
      <c r="Z388" s="715" t="n">
        <f aca="false">Z345*(1+'(Betriebsstoff- &amp; Anlagendaten)'!$C$118/100)^$C387</f>
        <v>1696.81826751114</v>
      </c>
      <c r="AA388" s="715" t="n">
        <f aca="false">AA345*(1+'(Betriebsstoff- &amp; Anlagendaten)'!$C$118/100)^$C387</f>
        <v>3235.79297525379</v>
      </c>
      <c r="AB388" s="715" t="n">
        <f aca="false">AB345*(1+'(Betriebsstoff- &amp; Anlagendaten)'!$C$118/100)^$C387</f>
        <v>3472.55831490651</v>
      </c>
      <c r="AC388" s="715" t="n">
        <f aca="false">AC345*(1+'(Betriebsstoff- &amp; Anlagendaten)'!$C$118/100)^$C387</f>
        <v>3472.55831490651</v>
      </c>
      <c r="AD388" s="715" t="n">
        <f aca="false">AD345*(1+'(Betriebsstoff- &amp; Anlagendaten)'!$C$118/100)^$C387</f>
        <v>0</v>
      </c>
      <c r="AE388" s="715" t="n">
        <f aca="false">AE345*(1+'(Betriebsstoff- &amp; Anlagendaten)'!$C$118/100)^$C387</f>
        <v>1381.13114797418</v>
      </c>
      <c r="AF388" s="715" t="n">
        <f aca="false">AF345*(1+'(Betriebsstoff- &amp; Anlagendaten)'!$C$118/100)^$C387</f>
        <v>1381.13114797418</v>
      </c>
      <c r="AG388" s="715" t="n">
        <f aca="false">AG345*(1+'(Betriebsstoff- &amp; Anlagendaten)'!$C$118/100)^$C387</f>
        <v>1381.13114797418</v>
      </c>
      <c r="AH388" s="715" t="n">
        <f aca="false">AH345*(1+'(Betriebsstoff- &amp; Anlagendaten)'!$C$118/100)^$C387</f>
        <v>1381.13114797418</v>
      </c>
      <c r="AI388" s="715" t="n">
        <f aca="false">AI345*(1+'(Betriebsstoff- &amp; Anlagendaten)'!$C$118/100)^$C387</f>
        <v>394.608899421194</v>
      </c>
      <c r="AJ388" s="715" t="n">
        <f aca="false">AJ345*(1+'(Betriebsstoff- &amp; Anlagendaten)'!$C$118/100)^$C387</f>
        <v>2051.96627699021</v>
      </c>
      <c r="AK388" s="715" t="n">
        <f aca="false">AK345*(1+'(Betriebsstoff- &amp; Anlagendaten)'!$C$118/100)^$C387</f>
        <v>1381.13114797418</v>
      </c>
      <c r="AL388" s="715" t="e">
        <f aca="false">AL345*(1+'(Betriebsstoff- &amp; Anlagendaten)'!$C$118/100)^$C387</f>
        <v>#N/A</v>
      </c>
      <c r="AM388" s="715" t="e">
        <f aca="false">AM345*(1+'(Betriebsstoff- &amp; Anlagendaten)'!$C$118/100)^$C387</f>
        <v>#N/A</v>
      </c>
      <c r="AN388" s="715" t="e">
        <f aca="false">AN345*(1+'(Betriebsstoff- &amp; Anlagendaten)'!$C$118/100)^$C387</f>
        <v>#N/A</v>
      </c>
    </row>
    <row r="389" customFormat="false" ht="17.25" hidden="false" customHeight="false" outlineLevel="0" collapsed="false">
      <c r="A389" s="2"/>
      <c r="B389" s="4"/>
      <c r="C389" s="713" t="n">
        <v>37</v>
      </c>
      <c r="D389" s="637"/>
      <c r="E389" s="620"/>
      <c r="F389" s="714" t="n">
        <f aca="false">F346*(1+'(Betriebsstoff- &amp; Anlagendaten)'!$C$118/100)^$C388</f>
        <v>0</v>
      </c>
      <c r="G389" s="715" t="n">
        <f aca="false">G346*(1+'(Betriebsstoff- &amp; Anlagendaten)'!$C$118/100)^$C388</f>
        <v>0</v>
      </c>
      <c r="H389" s="715" t="n">
        <f aca="false">H346*(1+'(Betriebsstoff- &amp; Anlagendaten)'!$C$118/100)^$C388</f>
        <v>0</v>
      </c>
      <c r="I389" s="715" t="n">
        <f aca="false">I346*(1+'(Betriebsstoff- &amp; Anlagendaten)'!$C$118/100)^$C388</f>
        <v>0</v>
      </c>
      <c r="J389" s="639"/>
      <c r="K389" s="715" t="n">
        <f aca="false">SUM(F389:I389)</f>
        <v>0</v>
      </c>
      <c r="L389" s="639"/>
      <c r="M389" s="639"/>
      <c r="N389" s="715" t="n">
        <f aca="false">N346*(1+'(Betriebsstoff- &amp; Anlagendaten)'!$C$118/100)^$C388</f>
        <v>0</v>
      </c>
      <c r="O389" s="715" t="n">
        <f aca="false">O346*(1+'(Betriebsstoff- &amp; Anlagendaten)'!$C$118/100)^$C388</f>
        <v>0</v>
      </c>
      <c r="P389" s="715" t="n">
        <f aca="false">P346*(1+'(Betriebsstoff- &amp; Anlagendaten)'!$C$118/100)^$C388</f>
        <v>0</v>
      </c>
      <c r="Q389" s="715" t="n">
        <f aca="false">Q346*(1+'(Betriebsstoff- &amp; Anlagendaten)'!$C$118/100)^$C388</f>
        <v>0</v>
      </c>
      <c r="R389" s="639"/>
      <c r="S389" s="716" t="n">
        <f aca="false">SUM(N389:Q389)</f>
        <v>0</v>
      </c>
      <c r="T389" s="639"/>
      <c r="U389" s="714" t="n">
        <f aca="false">U346*(1+'(Betriebsstoff- &amp; Anlagendaten)'!$C$118/100)^$C388</f>
        <v>1641.57302159217</v>
      </c>
      <c r="V389" s="715" t="n">
        <f aca="false">V346*(1+'(Betriebsstoff- &amp; Anlagendaten)'!$C$118/100)^$C388</f>
        <v>40916.2075631848</v>
      </c>
      <c r="W389" s="715" t="n">
        <f aca="false">W346*(1+'(Betriebsstoff- &amp; Anlagendaten)'!$C$118/100)^$C388</f>
        <v>2051.96627699021</v>
      </c>
      <c r="X389" s="715" t="n">
        <f aca="false">X346*(1+'(Betriebsstoff- &amp; Anlagendaten)'!$C$118/100)^$C388</f>
        <v>1723.65167267178</v>
      </c>
      <c r="Y389" s="715" t="n">
        <f aca="false">Y346*(1+'(Betriebsstoff- &amp; Anlagendaten)'!$C$118/100)^$C388</f>
        <v>1764.69099821158</v>
      </c>
      <c r="Z389" s="715" t="n">
        <f aca="false">Z346*(1+'(Betriebsstoff- &amp; Anlagendaten)'!$C$118/100)^$C388</f>
        <v>1764.69099821158</v>
      </c>
      <c r="AA389" s="715" t="n">
        <f aca="false">AA346*(1+'(Betriebsstoff- &amp; Anlagendaten)'!$C$118/100)^$C388</f>
        <v>62872.24672698</v>
      </c>
      <c r="AB389" s="715" t="n">
        <f aca="false">AB346*(1+'(Betriebsstoff- &amp; Anlagendaten)'!$C$118/100)^$C388</f>
        <v>3611.46064750277</v>
      </c>
      <c r="AC389" s="715" t="n">
        <f aca="false">AC346*(1+'(Betriebsstoff- &amp; Anlagendaten)'!$C$118/100)^$C388</f>
        <v>3611.46064750277</v>
      </c>
      <c r="AD389" s="715" t="n">
        <f aca="false">AD346*(1+'(Betriebsstoff- &amp; Anlagendaten)'!$C$118/100)^$C388</f>
        <v>0</v>
      </c>
      <c r="AE389" s="715" t="n">
        <f aca="false">AE346*(1+'(Betriebsstoff- &amp; Anlagendaten)'!$C$118/100)^$C388</f>
        <v>1436.37639389315</v>
      </c>
      <c r="AF389" s="715" t="n">
        <f aca="false">AF346*(1+'(Betriebsstoff- &amp; Anlagendaten)'!$C$118/100)^$C388</f>
        <v>1436.37639389315</v>
      </c>
      <c r="AG389" s="715" t="n">
        <f aca="false">AG346*(1+'(Betriebsstoff- &amp; Anlagendaten)'!$C$118/100)^$C388</f>
        <v>1436.37639389315</v>
      </c>
      <c r="AH389" s="715" t="n">
        <f aca="false">AH346*(1+'(Betriebsstoff- &amp; Anlagendaten)'!$C$118/100)^$C388</f>
        <v>1436.37639389315</v>
      </c>
      <c r="AI389" s="715" t="n">
        <f aca="false">AI346*(1+'(Betriebsstoff- &amp; Anlagendaten)'!$C$118/100)^$C388</f>
        <v>410.393255398042</v>
      </c>
      <c r="AJ389" s="715" t="n">
        <f aca="false">AJ346*(1+'(Betriebsstoff- &amp; Anlagendaten)'!$C$118/100)^$C388</f>
        <v>2134.04492806982</v>
      </c>
      <c r="AK389" s="715" t="n">
        <f aca="false">AK346*(1+'(Betriebsstoff- &amp; Anlagendaten)'!$C$118/100)^$C388</f>
        <v>1436.37639389315</v>
      </c>
      <c r="AL389" s="715" t="e">
        <f aca="false">AL346*(1+'(Betriebsstoff- &amp; Anlagendaten)'!$C$118/100)^$C388</f>
        <v>#N/A</v>
      </c>
      <c r="AM389" s="715" t="e">
        <f aca="false">AM346*(1+'(Betriebsstoff- &amp; Anlagendaten)'!$C$118/100)^$C388</f>
        <v>#N/A</v>
      </c>
      <c r="AN389" s="715" t="e">
        <f aca="false">AN346*(1+'(Betriebsstoff- &amp; Anlagendaten)'!$C$118/100)^$C388</f>
        <v>#N/A</v>
      </c>
    </row>
    <row r="390" customFormat="false" ht="17.25" hidden="false" customHeight="false" outlineLevel="0" collapsed="false">
      <c r="A390" s="2"/>
      <c r="B390" s="4"/>
      <c r="C390" s="713" t="n">
        <v>38</v>
      </c>
      <c r="D390" s="637"/>
      <c r="E390" s="620"/>
      <c r="F390" s="714" t="n">
        <f aca="false">F347*(1+'(Betriebsstoff- &amp; Anlagendaten)'!$C$118/100)^$C389</f>
        <v>0</v>
      </c>
      <c r="G390" s="715" t="n">
        <f aca="false">G347*(1+'(Betriebsstoff- &amp; Anlagendaten)'!$C$118/100)^$C389</f>
        <v>0</v>
      </c>
      <c r="H390" s="715" t="n">
        <f aca="false">H347*(1+'(Betriebsstoff- &amp; Anlagendaten)'!$C$118/100)^$C389</f>
        <v>0</v>
      </c>
      <c r="I390" s="715" t="n">
        <f aca="false">I347*(1+'(Betriebsstoff- &amp; Anlagendaten)'!$C$118/100)^$C389</f>
        <v>0</v>
      </c>
      <c r="J390" s="639"/>
      <c r="K390" s="715" t="n">
        <f aca="false">SUM(F390:I390)</f>
        <v>0</v>
      </c>
      <c r="L390" s="639"/>
      <c r="M390" s="639"/>
      <c r="N390" s="715" t="n">
        <f aca="false">N347*(1+'(Betriebsstoff- &amp; Anlagendaten)'!$C$118/100)^$C389</f>
        <v>0</v>
      </c>
      <c r="O390" s="715" t="n">
        <f aca="false">O347*(1+'(Betriebsstoff- &amp; Anlagendaten)'!$C$118/100)^$C389</f>
        <v>0</v>
      </c>
      <c r="P390" s="715" t="n">
        <f aca="false">P347*(1+'(Betriebsstoff- &amp; Anlagendaten)'!$C$118/100)^$C389</f>
        <v>0</v>
      </c>
      <c r="Q390" s="715" t="n">
        <f aca="false">Q347*(1+'(Betriebsstoff- &amp; Anlagendaten)'!$C$118/100)^$C389</f>
        <v>0</v>
      </c>
      <c r="R390" s="639"/>
      <c r="S390" s="716" t="n">
        <f aca="false">SUM(N390:Q390)</f>
        <v>0</v>
      </c>
      <c r="T390" s="639"/>
      <c r="U390" s="714" t="n">
        <f aca="false">U347*(1+'(Betriebsstoff- &amp; Anlagendaten)'!$C$118/100)^$C389</f>
        <v>1707.23594245585</v>
      </c>
      <c r="V390" s="715" t="n">
        <f aca="false">V347*(1+'(Betriebsstoff- &amp; Anlagendaten)'!$C$118/100)^$C389</f>
        <v>2006.00223238563</v>
      </c>
      <c r="W390" s="715" t="n">
        <f aca="false">W347*(1+'(Betriebsstoff- &amp; Anlagendaten)'!$C$118/100)^$C389</f>
        <v>2134.04492806982</v>
      </c>
      <c r="X390" s="715" t="n">
        <f aca="false">X347*(1+'(Betriebsstoff- &amp; Anlagendaten)'!$C$118/100)^$C389</f>
        <v>1792.59773957865</v>
      </c>
      <c r="Y390" s="715" t="n">
        <f aca="false">Y347*(1+'(Betriebsstoff- &amp; Anlagendaten)'!$C$118/100)^$C389</f>
        <v>1835.27863814004</v>
      </c>
      <c r="Z390" s="715" t="n">
        <f aca="false">Z347*(1+'(Betriebsstoff- &amp; Anlagendaten)'!$C$118/100)^$C389</f>
        <v>1835.27863814004</v>
      </c>
      <c r="AA390" s="715" t="n">
        <f aca="false">AA347*(1+'(Betriebsstoff- &amp; Anlagendaten)'!$C$118/100)^$C389</f>
        <v>3499.8336820345</v>
      </c>
      <c r="AB390" s="715" t="n">
        <f aca="false">AB347*(1+'(Betriebsstoff- &amp; Anlagendaten)'!$C$118/100)^$C389</f>
        <v>3755.91907340288</v>
      </c>
      <c r="AC390" s="715" t="n">
        <f aca="false">AC347*(1+'(Betriebsstoff- &amp; Anlagendaten)'!$C$118/100)^$C389</f>
        <v>3755.91907340288</v>
      </c>
      <c r="AD390" s="715" t="n">
        <f aca="false">AD347*(1+'(Betriebsstoff- &amp; Anlagendaten)'!$C$118/100)^$C389</f>
        <v>0</v>
      </c>
      <c r="AE390" s="715" t="n">
        <f aca="false">AE347*(1+'(Betriebsstoff- &amp; Anlagendaten)'!$C$118/100)^$C389</f>
        <v>1493.83144964887</v>
      </c>
      <c r="AF390" s="715" t="n">
        <f aca="false">AF347*(1+'(Betriebsstoff- &amp; Anlagendaten)'!$C$118/100)^$C389</f>
        <v>1493.83144964887</v>
      </c>
      <c r="AG390" s="715" t="n">
        <f aca="false">AG347*(1+'(Betriebsstoff- &amp; Anlagendaten)'!$C$118/100)^$C389</f>
        <v>1493.83144964887</v>
      </c>
      <c r="AH390" s="715" t="n">
        <f aca="false">AH347*(1+'(Betriebsstoff- &amp; Anlagendaten)'!$C$118/100)^$C389</f>
        <v>1493.83144964887</v>
      </c>
      <c r="AI390" s="715" t="n">
        <f aca="false">AI347*(1+'(Betriebsstoff- &amp; Anlagendaten)'!$C$118/100)^$C389</f>
        <v>426.808985613964</v>
      </c>
      <c r="AJ390" s="715" t="n">
        <f aca="false">AJ347*(1+'(Betriebsstoff- &amp; Anlagendaten)'!$C$118/100)^$C389</f>
        <v>2219.40672519261</v>
      </c>
      <c r="AK390" s="715" t="n">
        <f aca="false">AK347*(1+'(Betriebsstoff- &amp; Anlagendaten)'!$C$118/100)^$C389</f>
        <v>1493.83144964887</v>
      </c>
      <c r="AL390" s="715" t="e">
        <f aca="false">AL347*(1+'(Betriebsstoff- &amp; Anlagendaten)'!$C$118/100)^$C389</f>
        <v>#N/A</v>
      </c>
      <c r="AM390" s="715" t="e">
        <f aca="false">AM347*(1+'(Betriebsstoff- &amp; Anlagendaten)'!$C$118/100)^$C389</f>
        <v>#N/A</v>
      </c>
      <c r="AN390" s="715" t="e">
        <f aca="false">AN347*(1+'(Betriebsstoff- &amp; Anlagendaten)'!$C$118/100)^$C389</f>
        <v>#N/A</v>
      </c>
    </row>
    <row r="391" customFormat="false" ht="17.25" hidden="false" customHeight="false" outlineLevel="0" collapsed="false">
      <c r="A391" s="2"/>
      <c r="B391" s="4"/>
      <c r="C391" s="713" t="n">
        <v>39</v>
      </c>
      <c r="D391" s="637"/>
      <c r="E391" s="620"/>
      <c r="F391" s="714" t="n">
        <f aca="false">F348*(1+'(Betriebsstoff- &amp; Anlagendaten)'!$C$118/100)^$C390</f>
        <v>0</v>
      </c>
      <c r="G391" s="715" t="n">
        <f aca="false">G348*(1+'(Betriebsstoff- &amp; Anlagendaten)'!$C$118/100)^$C390</f>
        <v>0</v>
      </c>
      <c r="H391" s="715" t="n">
        <f aca="false">H348*(1+'(Betriebsstoff- &amp; Anlagendaten)'!$C$118/100)^$C390</f>
        <v>0</v>
      </c>
      <c r="I391" s="715" t="n">
        <f aca="false">I348*(1+'(Betriebsstoff- &amp; Anlagendaten)'!$C$118/100)^$C390</f>
        <v>0</v>
      </c>
      <c r="J391" s="639"/>
      <c r="K391" s="715" t="n">
        <f aca="false">SUM(F391:I391)</f>
        <v>0</v>
      </c>
      <c r="L391" s="639"/>
      <c r="M391" s="639"/>
      <c r="N391" s="715" t="n">
        <f aca="false">N348*(1+'(Betriebsstoff- &amp; Anlagendaten)'!$C$118/100)^$C390</f>
        <v>0</v>
      </c>
      <c r="O391" s="715" t="n">
        <f aca="false">O348*(1+'(Betriebsstoff- &amp; Anlagendaten)'!$C$118/100)^$C390</f>
        <v>0</v>
      </c>
      <c r="P391" s="715" t="n">
        <f aca="false">P348*(1+'(Betriebsstoff- &amp; Anlagendaten)'!$C$118/100)^$C390</f>
        <v>0</v>
      </c>
      <c r="Q391" s="715" t="n">
        <f aca="false">Q348*(1+'(Betriebsstoff- &amp; Anlagendaten)'!$C$118/100)^$C390</f>
        <v>0</v>
      </c>
      <c r="R391" s="639"/>
      <c r="S391" s="716" t="n">
        <f aca="false">SUM(N391:Q391)</f>
        <v>0</v>
      </c>
      <c r="T391" s="639"/>
      <c r="U391" s="714" t="n">
        <f aca="false">U348*(1+'(Betriebsstoff- &amp; Anlagendaten)'!$C$118/100)^$C390</f>
        <v>1775.52538015409</v>
      </c>
      <c r="V391" s="715" t="n">
        <f aca="false">V348*(1+'(Betriebsstoff- &amp; Anlagendaten)'!$C$118/100)^$C390</f>
        <v>2086.24232168105</v>
      </c>
      <c r="W391" s="715" t="n">
        <f aca="false">W348*(1+'(Betriebsstoff- &amp; Anlagendaten)'!$C$118/100)^$C390</f>
        <v>2219.40672519261</v>
      </c>
      <c r="X391" s="715" t="n">
        <f aca="false">X348*(1+'(Betriebsstoff- &amp; Anlagendaten)'!$C$118/100)^$C390</f>
        <v>1864.30164916179</v>
      </c>
      <c r="Y391" s="715" t="n">
        <f aca="false">Y348*(1+'(Betriebsstoff- &amp; Anlagendaten)'!$C$118/100)^$C390</f>
        <v>1908.68978366565</v>
      </c>
      <c r="Z391" s="715" t="n">
        <f aca="false">Z348*(1+'(Betriebsstoff- &amp; Anlagendaten)'!$C$118/100)^$C390</f>
        <v>1908.68978366565</v>
      </c>
      <c r="AA391" s="715" t="n">
        <f aca="false">AA348*(1+'(Betriebsstoff- &amp; Anlagendaten)'!$C$118/100)^$C390</f>
        <v>3639.82702931588</v>
      </c>
      <c r="AB391" s="715" t="n">
        <f aca="false">AB348*(1+'(Betriebsstoff- &amp; Anlagendaten)'!$C$118/100)^$C390</f>
        <v>3906.155836339</v>
      </c>
      <c r="AC391" s="715" t="n">
        <f aca="false">AC348*(1+'(Betriebsstoff- &amp; Anlagendaten)'!$C$118/100)^$C390</f>
        <v>3906.155836339</v>
      </c>
      <c r="AD391" s="715" t="n">
        <f aca="false">AD348*(1+'(Betriebsstoff- &amp; Anlagendaten)'!$C$118/100)^$C390</f>
        <v>0</v>
      </c>
      <c r="AE391" s="715" t="n">
        <f aca="false">AE348*(1+'(Betriebsstoff- &amp; Anlagendaten)'!$C$118/100)^$C390</f>
        <v>1553.58470763483</v>
      </c>
      <c r="AF391" s="715" t="n">
        <f aca="false">AF348*(1+'(Betriebsstoff- &amp; Anlagendaten)'!$C$118/100)^$C390</f>
        <v>1553.58470763483</v>
      </c>
      <c r="AG391" s="715" t="n">
        <f aca="false">AG348*(1+'(Betriebsstoff- &amp; Anlagendaten)'!$C$118/100)^$C390</f>
        <v>1553.58470763483</v>
      </c>
      <c r="AH391" s="715" t="n">
        <f aca="false">AH348*(1+'(Betriebsstoff- &amp; Anlagendaten)'!$C$118/100)^$C390</f>
        <v>1553.58470763483</v>
      </c>
      <c r="AI391" s="715" t="n">
        <f aca="false">AI348*(1+'(Betriebsstoff- &amp; Anlagendaten)'!$C$118/100)^$C390</f>
        <v>443.881345038522</v>
      </c>
      <c r="AJ391" s="715" t="n">
        <f aca="false">AJ348*(1+'(Betriebsstoff- &amp; Anlagendaten)'!$C$118/100)^$C390</f>
        <v>2308.18299420032</v>
      </c>
      <c r="AK391" s="715" t="n">
        <f aca="false">AK348*(1+'(Betriebsstoff- &amp; Anlagendaten)'!$C$118/100)^$C390</f>
        <v>1553.58470763483</v>
      </c>
      <c r="AL391" s="715" t="e">
        <f aca="false">AL348*(1+'(Betriebsstoff- &amp; Anlagendaten)'!$C$118/100)^$C390</f>
        <v>#N/A</v>
      </c>
      <c r="AM391" s="715" t="e">
        <f aca="false">AM348*(1+'(Betriebsstoff- &amp; Anlagendaten)'!$C$118/100)^$C390</f>
        <v>#N/A</v>
      </c>
      <c r="AN391" s="715" t="e">
        <f aca="false">AN348*(1+'(Betriebsstoff- &amp; Anlagendaten)'!$C$118/100)^$C390</f>
        <v>#N/A</v>
      </c>
    </row>
    <row r="392" customFormat="false" ht="17.25" hidden="false" customHeight="false" outlineLevel="0" collapsed="false">
      <c r="A392" s="2"/>
      <c r="B392" s="4"/>
      <c r="C392" s="713" t="n">
        <v>40</v>
      </c>
      <c r="D392" s="637"/>
      <c r="E392" s="620"/>
      <c r="F392" s="714" t="n">
        <f aca="false">F349*(1+'(Betriebsstoff- &amp; Anlagendaten)'!$C$118/100)^$C391</f>
        <v>0</v>
      </c>
      <c r="G392" s="715" t="n">
        <f aca="false">G349*(1+'(Betriebsstoff- &amp; Anlagendaten)'!$C$118/100)^$C391</f>
        <v>0</v>
      </c>
      <c r="H392" s="715" t="n">
        <f aca="false">H349*(1+'(Betriebsstoff- &amp; Anlagendaten)'!$C$118/100)^$C391</f>
        <v>0</v>
      </c>
      <c r="I392" s="715" t="n">
        <f aca="false">I349*(1+'(Betriebsstoff- &amp; Anlagendaten)'!$C$118/100)^$C391</f>
        <v>0</v>
      </c>
      <c r="J392" s="639"/>
      <c r="K392" s="715" t="n">
        <f aca="false">SUM(F392:I392)</f>
        <v>0</v>
      </c>
      <c r="L392" s="639"/>
      <c r="M392" s="639"/>
      <c r="N392" s="715" t="n">
        <f aca="false">N349*(1+'(Betriebsstoff- &amp; Anlagendaten)'!$C$118/100)^$C391</f>
        <v>0</v>
      </c>
      <c r="O392" s="715" t="n">
        <f aca="false">O349*(1+'(Betriebsstoff- &amp; Anlagendaten)'!$C$118/100)^$C391</f>
        <v>0</v>
      </c>
      <c r="P392" s="715" t="n">
        <f aca="false">P349*(1+'(Betriebsstoff- &amp; Anlagendaten)'!$C$118/100)^$C391</f>
        <v>0</v>
      </c>
      <c r="Q392" s="715" t="n">
        <f aca="false">Q349*(1+'(Betriebsstoff- &amp; Anlagendaten)'!$C$118/100)^$C391</f>
        <v>0</v>
      </c>
      <c r="R392" s="639"/>
      <c r="S392" s="716" t="n">
        <f aca="false">SUM(N392:Q392)</f>
        <v>0</v>
      </c>
      <c r="T392" s="639"/>
      <c r="U392" s="714" t="n">
        <f aca="false">U349*(1+'(Betriebsstoff- &amp; Anlagendaten)'!$C$118/100)^$C391</f>
        <v>1846.54639536025</v>
      </c>
      <c r="V392" s="715" t="n">
        <f aca="false">V349*(1+'(Betriebsstoff- &amp; Anlagendaten)'!$C$118/100)^$C391</f>
        <v>2169.6920145483</v>
      </c>
      <c r="W392" s="715" t="n">
        <f aca="false">W349*(1+'(Betriebsstoff- &amp; Anlagendaten)'!$C$118/100)^$C391</f>
        <v>2308.18299420032</v>
      </c>
      <c r="X392" s="715" t="n">
        <f aca="false">X349*(1+'(Betriebsstoff- &amp; Anlagendaten)'!$C$118/100)^$C391</f>
        <v>1938.87371512827</v>
      </c>
      <c r="Y392" s="715" t="n">
        <f aca="false">Y349*(1+'(Betriebsstoff- &amp; Anlagendaten)'!$C$118/100)^$C391</f>
        <v>1985.03737501227</v>
      </c>
      <c r="Z392" s="715" t="n">
        <f aca="false">Z349*(1+'(Betriebsstoff- &amp; Anlagendaten)'!$C$118/100)^$C391</f>
        <v>1985.03737501227</v>
      </c>
      <c r="AA392" s="715" t="n">
        <f aca="false">AA349*(1+'(Betriebsstoff- &amp; Anlagendaten)'!$C$118/100)^$C391</f>
        <v>3785.42011048852</v>
      </c>
      <c r="AB392" s="715" t="n">
        <f aca="false">AB349*(1+'(Betriebsstoff- &amp; Anlagendaten)'!$C$118/100)^$C391</f>
        <v>4062.40206979256</v>
      </c>
      <c r="AC392" s="715" t="n">
        <f aca="false">AC349*(1+'(Betriebsstoff- &amp; Anlagendaten)'!$C$118/100)^$C391</f>
        <v>4062.40206979256</v>
      </c>
      <c r="AD392" s="715" t="n">
        <f aca="false">AD349*(1+'(Betriebsstoff- &amp; Anlagendaten)'!$C$118/100)^$C391</f>
        <v>0</v>
      </c>
      <c r="AE392" s="715" t="n">
        <f aca="false">AE349*(1+'(Betriebsstoff- &amp; Anlagendaten)'!$C$118/100)^$C391</f>
        <v>1615.72809594022</v>
      </c>
      <c r="AF392" s="715" t="n">
        <f aca="false">AF349*(1+'(Betriebsstoff- &amp; Anlagendaten)'!$C$118/100)^$C391</f>
        <v>1615.72809594022</v>
      </c>
      <c r="AG392" s="715" t="n">
        <f aca="false">AG349*(1+'(Betriebsstoff- &amp; Anlagendaten)'!$C$118/100)^$C391</f>
        <v>1615.72809594022</v>
      </c>
      <c r="AH392" s="715" t="n">
        <f aca="false">AH349*(1+'(Betriebsstoff- &amp; Anlagendaten)'!$C$118/100)^$C391</f>
        <v>1615.72809594022</v>
      </c>
      <c r="AI392" s="715" t="n">
        <f aca="false">AI349*(1+'(Betriebsstoff- &amp; Anlagendaten)'!$C$118/100)^$C391</f>
        <v>461.636598840063</v>
      </c>
      <c r="AJ392" s="715" t="n">
        <f aca="false">AJ349*(1+'(Betriebsstoff- &amp; Anlagendaten)'!$C$118/100)^$C391</f>
        <v>2400.51031396833</v>
      </c>
      <c r="AK392" s="715" t="n">
        <f aca="false">AK349*(1+'(Betriebsstoff- &amp; Anlagendaten)'!$C$118/100)^$C391</f>
        <v>1615.72809594022</v>
      </c>
      <c r="AL392" s="715" t="e">
        <f aca="false">AL349*(1+'(Betriebsstoff- &amp; Anlagendaten)'!$C$118/100)^$C391</f>
        <v>#N/A</v>
      </c>
      <c r="AM392" s="715" t="e">
        <f aca="false">AM349*(1+'(Betriebsstoff- &amp; Anlagendaten)'!$C$118/100)^$C391</f>
        <v>#N/A</v>
      </c>
      <c r="AN392" s="715" t="e">
        <f aca="false">AN349*(1+'(Betriebsstoff- &amp; Anlagendaten)'!$C$118/100)^$C391</f>
        <v>#N/A</v>
      </c>
    </row>
    <row r="393" customFormat="false" ht="17.25" hidden="false" customHeight="false" outlineLevel="0" collapsed="false">
      <c r="A393" s="2"/>
      <c r="B393" s="4"/>
      <c r="C393" s="657" t="s">
        <v>235</v>
      </c>
      <c r="D393" s="637"/>
      <c r="E393" s="658"/>
      <c r="F393" s="657" t="n">
        <f aca="true">SUM(F353:OFFSET(F353,$C$55-1,0))/$C$55</f>
        <v>0</v>
      </c>
      <c r="G393" s="657" t="n">
        <f aca="true">SUM(G353:OFFSET(G353,$C$55-1,0))/$C$55</f>
        <v>0</v>
      </c>
      <c r="H393" s="657" t="n">
        <f aca="true">SUM(H353:OFFSET(H353,$C$55-1,0))/$C$55</f>
        <v>0</v>
      </c>
      <c r="I393" s="657" t="n">
        <f aca="true">SUM(I353:OFFSET(I353,$C$55-1,0))/$C$55</f>
        <v>0</v>
      </c>
      <c r="J393" s="657"/>
      <c r="K393" s="656" t="n">
        <f aca="false">SUM(F393:I393)</f>
        <v>0</v>
      </c>
      <c r="L393" s="658"/>
      <c r="M393" s="658"/>
      <c r="N393" s="657" t="n">
        <f aca="true">SUM(N353:OFFSET(N353,$C$55-1,0))/$C$55</f>
        <v>0</v>
      </c>
      <c r="O393" s="657" t="n">
        <f aca="true">SUM(O353:OFFSET(O353,$C$55-1,0))/$C$55</f>
        <v>0</v>
      </c>
      <c r="P393" s="657" t="n">
        <f aca="true">SUM(P353:OFFSET(P353,$C$55-1,0))/$C$55</f>
        <v>0</v>
      </c>
      <c r="Q393" s="657" t="n">
        <f aca="true">SUM(Q353:OFFSET(Q353,$C$55-1,0))/$C$55</f>
        <v>0</v>
      </c>
      <c r="R393" s="657"/>
      <c r="S393" s="659" t="n">
        <f aca="false">SUM(N393:Q393)</f>
        <v>0</v>
      </c>
      <c r="T393" s="658"/>
      <c r="U393" s="657" t="n">
        <f aca="true">SUM(U353:OFFSET(U353,$C$55-1,0))/$C$55</f>
        <v>995.56157151671</v>
      </c>
      <c r="V393" s="657" t="n">
        <f aca="true">SUM(V353:OFFSET(V353,$C$55-1,0))/$C$55</f>
        <v>2162.04769133694</v>
      </c>
      <c r="W393" s="657" t="n">
        <f aca="true">SUM(W353:OFFSET(W353,$C$55-1,0))/$C$55</f>
        <v>25744.4519643959</v>
      </c>
      <c r="X393" s="657" t="n">
        <f aca="true">SUM(X353:OFFSET(X353,$C$55-1,0))/$C$55</f>
        <v>1125.33965009255</v>
      </c>
      <c r="Y393" s="657" t="n">
        <f aca="true">SUM(Y353:OFFSET(Y353,$C$55-1,0))/$C$55</f>
        <v>1140.22868938046</v>
      </c>
      <c r="Z393" s="657" t="n">
        <f aca="true">SUM(Z353:OFFSET(Z353,$C$55-1,0))/$C$55</f>
        <v>1115.22868938046</v>
      </c>
      <c r="AA393" s="657" t="n">
        <f aca="true">SUM(AA353:OFFSET(AA353,$C$55-1,0))/$C$55</f>
        <v>4289.61819525869</v>
      </c>
      <c r="AB393" s="657" t="n">
        <f aca="true">SUM(AB353:OFFSET(AB353,$C$55-1,0))/$C$55</f>
        <v>1910.23545733676</v>
      </c>
      <c r="AC393" s="657" t="n">
        <f aca="true">SUM(AC353:OFFSET(AC353,$C$55-1,0))/$C$55</f>
        <v>2485.23545733676</v>
      </c>
      <c r="AD393" s="657" t="n">
        <f aca="true">SUM(AD353:OFFSET(AD353,$C$55-1,0))/$C$55</f>
        <v>325</v>
      </c>
      <c r="AE393" s="657" t="n">
        <f aca="true">SUM(AE353:OFFSET(AE353,$C$55-1,0))/$C$55</f>
        <v>2221.11637507712</v>
      </c>
      <c r="AF393" s="657" t="n">
        <f aca="true">SUM(AF353:OFFSET(AF353,$C$55-1,0))/$C$55</f>
        <v>3021.11637507712</v>
      </c>
      <c r="AG393" s="657" t="n">
        <f aca="true">SUM(AG353:OFFSET(AG353,$C$55-1,0))/$C$55</f>
        <v>2721.11637507712</v>
      </c>
      <c r="AH393" s="657" t="n">
        <f aca="true">SUM(AH353:OFFSET(AH353,$C$55-1,0))/$C$55</f>
        <v>3521.11637507712</v>
      </c>
      <c r="AI393" s="657" t="n">
        <f aca="true">SUM(AI353:OFFSET(AI353,$C$55-1,0))/$C$55</f>
        <v>523.890392879177</v>
      </c>
      <c r="AJ393" s="657" t="n">
        <f aca="true">SUM(AJ353:OFFSET(AJ353,$C$55-1,0))/$C$55</f>
        <v>2574.23004297172</v>
      </c>
      <c r="AK393" s="657" t="n">
        <f aca="true">SUM(AK353:OFFSET(AK353,$C$55-1,0))/$C$55</f>
        <v>2221.11637507712</v>
      </c>
      <c r="AL393" s="657" t="e">
        <f aca="true">SUM(AL353:OFFSET(AL353,$C$55-1,0))/$C$55</f>
        <v>#N/A</v>
      </c>
      <c r="AM393" s="657" t="e">
        <f aca="true">SUM(AM353:OFFSET(AM353,$C$55-1,0))/$C$55</f>
        <v>#N/A</v>
      </c>
      <c r="AN393" s="657" t="e">
        <f aca="true">SUM(AN353:OFFSET(AN353,$C$55-1,0))/$C$55</f>
        <v>#N/A</v>
      </c>
    </row>
    <row r="394" customFormat="false" ht="17.25" hidden="false" customHeight="false" outlineLevel="0" collapsed="false">
      <c r="A394" s="2"/>
      <c r="B394" s="4"/>
      <c r="C394" s="657" t="s">
        <v>244</v>
      </c>
      <c r="D394" s="637"/>
      <c r="E394" s="658"/>
      <c r="F394" s="656"/>
      <c r="G394" s="657"/>
      <c r="H394" s="657"/>
      <c r="I394" s="657"/>
      <c r="J394" s="657"/>
      <c r="K394" s="657"/>
      <c r="L394" s="658"/>
      <c r="M394" s="658"/>
      <c r="N394" s="657"/>
      <c r="O394" s="657"/>
      <c r="P394" s="657"/>
      <c r="Q394" s="657"/>
      <c r="R394" s="657"/>
      <c r="S394" s="659"/>
      <c r="T394" s="620"/>
      <c r="U394" s="717"/>
      <c r="V394" s="718"/>
      <c r="W394" s="718"/>
      <c r="X394" s="718"/>
      <c r="Y394" s="718"/>
      <c r="Z394" s="718"/>
      <c r="AA394" s="718"/>
      <c r="AB394" s="718"/>
      <c r="AC394" s="718"/>
      <c r="AD394" s="718"/>
      <c r="AE394" s="718"/>
      <c r="AF394" s="718"/>
      <c r="AG394" s="718"/>
      <c r="AH394" s="718"/>
      <c r="AI394" s="718"/>
      <c r="AJ394" s="718"/>
      <c r="AK394" s="718"/>
      <c r="AL394" s="718"/>
      <c r="AM394" s="718"/>
      <c r="AN394" s="718"/>
    </row>
    <row r="395" customFormat="false" ht="17.25" hidden="false" customHeight="false" outlineLevel="0" collapsed="false">
      <c r="A395" s="2"/>
      <c r="B395" s="4"/>
      <c r="C395" s="719" t="n">
        <v>0</v>
      </c>
      <c r="D395" s="637"/>
      <c r="E395" s="620"/>
      <c r="F395" s="717"/>
      <c r="G395" s="718"/>
      <c r="H395" s="718"/>
      <c r="I395" s="718"/>
      <c r="J395" s="620"/>
      <c r="K395" s="718"/>
      <c r="L395" s="620"/>
      <c r="M395" s="620"/>
      <c r="N395" s="718"/>
      <c r="O395" s="718"/>
      <c r="P395" s="718"/>
      <c r="Q395" s="718"/>
      <c r="R395" s="620"/>
      <c r="S395" s="720"/>
      <c r="T395" s="620"/>
      <c r="U395" s="717"/>
      <c r="V395" s="718"/>
      <c r="W395" s="718"/>
      <c r="X395" s="718"/>
      <c r="Y395" s="718"/>
      <c r="Z395" s="718"/>
      <c r="AA395" s="718"/>
      <c r="AB395" s="718"/>
      <c r="AC395" s="718"/>
      <c r="AD395" s="718"/>
      <c r="AE395" s="718"/>
      <c r="AF395" s="718"/>
      <c r="AG395" s="718"/>
      <c r="AH395" s="718"/>
      <c r="AI395" s="718"/>
      <c r="AJ395" s="718"/>
      <c r="AK395" s="718"/>
      <c r="AL395" s="718"/>
      <c r="AM395" s="718"/>
      <c r="AN395" s="718"/>
    </row>
    <row r="396" customFormat="false" ht="17.25" hidden="false" customHeight="false" outlineLevel="0" collapsed="false">
      <c r="A396" s="2"/>
      <c r="B396" s="4"/>
      <c r="C396" s="719" t="n">
        <v>1</v>
      </c>
      <c r="D396" s="637"/>
      <c r="E396" s="620"/>
      <c r="F396" s="721" t="n">
        <f aca="false">F310</f>
        <v>0</v>
      </c>
      <c r="G396" s="722" t="n">
        <f aca="false">G310</f>
        <v>0</v>
      </c>
      <c r="H396" s="722" t="n">
        <f aca="false">H310</f>
        <v>0</v>
      </c>
      <c r="I396" s="722" t="n">
        <f aca="false">I310</f>
        <v>0</v>
      </c>
      <c r="J396" s="639"/>
      <c r="K396" s="722" t="n">
        <f aca="false">SUM(F396:I396)</f>
        <v>0</v>
      </c>
      <c r="L396" s="639"/>
      <c r="M396" s="639"/>
      <c r="N396" s="722" t="n">
        <f aca="false">N310</f>
        <v>0</v>
      </c>
      <c r="O396" s="722" t="n">
        <f aca="false">O310</f>
        <v>0</v>
      </c>
      <c r="P396" s="722" t="n">
        <f aca="false">P310</f>
        <v>0</v>
      </c>
      <c r="Q396" s="722" t="n">
        <f aca="false">Q310</f>
        <v>0</v>
      </c>
      <c r="R396" s="639"/>
      <c r="S396" s="723" t="n">
        <f aca="false">SUM(N396:Q396)</f>
        <v>0</v>
      </c>
      <c r="T396" s="639"/>
      <c r="U396" s="724" t="n">
        <f aca="false">U310</f>
        <v>8400</v>
      </c>
      <c r="V396" s="725" t="n">
        <f aca="false">V310</f>
        <v>10470</v>
      </c>
      <c r="W396" s="725" t="n">
        <f aca="false">W310</f>
        <v>500500</v>
      </c>
      <c r="X396" s="725" t="n">
        <f aca="false">X310</f>
        <v>10420</v>
      </c>
      <c r="Y396" s="725" t="n">
        <f aca="false">Y310</f>
        <v>10430</v>
      </c>
      <c r="Z396" s="725" t="n">
        <f aca="false">Z310</f>
        <v>9930</v>
      </c>
      <c r="AA396" s="725" t="n">
        <f aca="false">AA310</f>
        <v>32820</v>
      </c>
      <c r="AB396" s="725" t="n">
        <f aca="false">AB310</f>
        <v>12880</v>
      </c>
      <c r="AC396" s="725" t="n">
        <f aca="false">AC310</f>
        <v>24380</v>
      </c>
      <c r="AD396" s="725" t="n">
        <f aca="false">AD310</f>
        <v>6500</v>
      </c>
      <c r="AE396" s="725" t="n">
        <f aca="false">AE310</f>
        <v>34350</v>
      </c>
      <c r="AF396" s="725" t="n">
        <f aca="false">AF310</f>
        <v>50350</v>
      </c>
      <c r="AG396" s="725" t="n">
        <f aca="false">AG310</f>
        <v>44350</v>
      </c>
      <c r="AH396" s="725" t="n">
        <f aca="false">AH310</f>
        <v>60350</v>
      </c>
      <c r="AI396" s="725" t="n">
        <f aca="false">AI310</f>
        <v>7600</v>
      </c>
      <c r="AJ396" s="725" t="n">
        <f aca="false">AJ310</f>
        <v>36520</v>
      </c>
      <c r="AK396" s="725" t="n">
        <f aca="false">AK310</f>
        <v>34350</v>
      </c>
      <c r="AL396" s="725" t="e">
        <f aca="false">AL310</f>
        <v>#N/A</v>
      </c>
      <c r="AM396" s="725" t="e">
        <f aca="false">AM310</f>
        <v>#N/A</v>
      </c>
      <c r="AN396" s="725" t="e">
        <f aca="false">AN310</f>
        <v>#N/A</v>
      </c>
    </row>
    <row r="397" customFormat="false" ht="17.25" hidden="false" customHeight="false" outlineLevel="0" collapsed="false">
      <c r="A397" s="2"/>
      <c r="B397" s="4"/>
      <c r="C397" s="719" t="n">
        <v>2</v>
      </c>
      <c r="D397" s="637"/>
      <c r="E397" s="620"/>
      <c r="F397" s="721" t="n">
        <f aca="false">F396+F311</f>
        <v>0</v>
      </c>
      <c r="G397" s="722" t="n">
        <f aca="false">G396+G311</f>
        <v>0</v>
      </c>
      <c r="H397" s="722" t="n">
        <f aca="false">H396+H311</f>
        <v>0</v>
      </c>
      <c r="I397" s="722" t="n">
        <f aca="false">I396+I311</f>
        <v>0</v>
      </c>
      <c r="J397" s="639"/>
      <c r="K397" s="722" t="n">
        <f aca="false">SUM(F397:I397)</f>
        <v>0</v>
      </c>
      <c r="L397" s="639"/>
      <c r="M397" s="639"/>
      <c r="N397" s="722" t="n">
        <f aca="false">N396+N311</f>
        <v>0</v>
      </c>
      <c r="O397" s="722" t="n">
        <f aca="false">O396+O311</f>
        <v>0</v>
      </c>
      <c r="P397" s="722" t="n">
        <f aca="false">P396+P311</f>
        <v>0</v>
      </c>
      <c r="Q397" s="722" t="n">
        <f aca="false">Q396+Q311</f>
        <v>0</v>
      </c>
      <c r="R397" s="639"/>
      <c r="S397" s="723" t="n">
        <f aca="false">SUM(N397:Q397)</f>
        <v>0</v>
      </c>
      <c r="T397" s="639"/>
      <c r="U397" s="724" t="n">
        <f aca="false">U396+U311</f>
        <v>8800</v>
      </c>
      <c r="V397" s="725" t="n">
        <f aca="false">V396+V311</f>
        <v>10940</v>
      </c>
      <c r="W397" s="725" t="n">
        <f aca="false">W396+W311</f>
        <v>501000</v>
      </c>
      <c r="X397" s="725" t="n">
        <f aca="false">X396+X311</f>
        <v>10840</v>
      </c>
      <c r="Y397" s="725" t="n">
        <f aca="false">Y396+Y311</f>
        <v>10860</v>
      </c>
      <c r="Z397" s="725" t="n">
        <f aca="false">Z396+Z311</f>
        <v>10360</v>
      </c>
      <c r="AA397" s="725" t="n">
        <f aca="false">AA396+AA311</f>
        <v>33640</v>
      </c>
      <c r="AB397" s="725" t="n">
        <f aca="false">AB396+AB311</f>
        <v>13760</v>
      </c>
      <c r="AC397" s="725" t="n">
        <f aca="false">AC396+AC311</f>
        <v>25260</v>
      </c>
      <c r="AD397" s="725" t="n">
        <f aca="false">AD396+AD311</f>
        <v>6500</v>
      </c>
      <c r="AE397" s="725" t="n">
        <f aca="false">AE396+AE311</f>
        <v>34700</v>
      </c>
      <c r="AF397" s="725" t="n">
        <f aca="false">AF396+AF311</f>
        <v>50700</v>
      </c>
      <c r="AG397" s="725" t="n">
        <f aca="false">AG396+AG311</f>
        <v>44700</v>
      </c>
      <c r="AH397" s="725" t="n">
        <f aca="false">AH396+AH311</f>
        <v>60700</v>
      </c>
      <c r="AI397" s="725" t="n">
        <f aca="false">AI396+AI311</f>
        <v>7700</v>
      </c>
      <c r="AJ397" s="725" t="n">
        <f aca="false">AJ396+AJ311</f>
        <v>37040</v>
      </c>
      <c r="AK397" s="725" t="n">
        <f aca="false">AK396+AK311</f>
        <v>34700</v>
      </c>
      <c r="AL397" s="725" t="e">
        <f aca="false">AL396+AL311</f>
        <v>#N/A</v>
      </c>
      <c r="AM397" s="725" t="e">
        <f aca="false">AM396+AM311</f>
        <v>#N/A</v>
      </c>
      <c r="AN397" s="725" t="e">
        <f aca="false">AN396+AN311</f>
        <v>#N/A</v>
      </c>
    </row>
    <row r="398" customFormat="false" ht="17.25" hidden="false" customHeight="false" outlineLevel="0" collapsed="false">
      <c r="A398" s="2"/>
      <c r="B398" s="4"/>
      <c r="C398" s="719" t="n">
        <v>3</v>
      </c>
      <c r="D398" s="637"/>
      <c r="E398" s="620"/>
      <c r="F398" s="721" t="n">
        <f aca="false">F397+F312</f>
        <v>0</v>
      </c>
      <c r="G398" s="722" t="n">
        <f aca="false">G397+G312</f>
        <v>0</v>
      </c>
      <c r="H398" s="722" t="n">
        <f aca="false">H397+H312</f>
        <v>0</v>
      </c>
      <c r="I398" s="722" t="n">
        <f aca="false">I397+I312</f>
        <v>0</v>
      </c>
      <c r="J398" s="639"/>
      <c r="K398" s="722" t="n">
        <f aca="false">SUM(F398:I398)</f>
        <v>0</v>
      </c>
      <c r="L398" s="639"/>
      <c r="M398" s="639"/>
      <c r="N398" s="722" t="n">
        <f aca="false">N397+N312</f>
        <v>0</v>
      </c>
      <c r="O398" s="722" t="n">
        <f aca="false">O397+O312</f>
        <v>0</v>
      </c>
      <c r="P398" s="722" t="n">
        <f aca="false">P397+P312</f>
        <v>0</v>
      </c>
      <c r="Q398" s="722" t="n">
        <f aca="false">Q397+Q312</f>
        <v>0</v>
      </c>
      <c r="R398" s="639"/>
      <c r="S398" s="723" t="n">
        <f aca="false">SUM(N398:Q398)</f>
        <v>0</v>
      </c>
      <c r="T398" s="639"/>
      <c r="U398" s="724" t="n">
        <f aca="false">U397+U312</f>
        <v>9200</v>
      </c>
      <c r="V398" s="725" t="n">
        <f aca="false">V397+V312</f>
        <v>11410</v>
      </c>
      <c r="W398" s="725" t="n">
        <f aca="false">W397+W312</f>
        <v>501500</v>
      </c>
      <c r="X398" s="725" t="n">
        <f aca="false">X397+X312</f>
        <v>11260</v>
      </c>
      <c r="Y398" s="725" t="n">
        <f aca="false">Y397+Y312</f>
        <v>11290</v>
      </c>
      <c r="Z398" s="725" t="n">
        <f aca="false">Z397+Z312</f>
        <v>10790</v>
      </c>
      <c r="AA398" s="725" t="n">
        <f aca="false">AA397+AA312</f>
        <v>34460</v>
      </c>
      <c r="AB398" s="725" t="n">
        <f aca="false">AB397+AB312</f>
        <v>14640</v>
      </c>
      <c r="AC398" s="725" t="n">
        <f aca="false">AC397+AC312</f>
        <v>26140</v>
      </c>
      <c r="AD398" s="725" t="n">
        <f aca="false">AD397+AD312</f>
        <v>6500</v>
      </c>
      <c r="AE398" s="725" t="n">
        <f aca="false">AE397+AE312</f>
        <v>35050</v>
      </c>
      <c r="AF398" s="725" t="n">
        <f aca="false">AF397+AF312</f>
        <v>51050</v>
      </c>
      <c r="AG398" s="725" t="n">
        <f aca="false">AG397+AG312</f>
        <v>45050</v>
      </c>
      <c r="AH398" s="725" t="n">
        <f aca="false">AH397+AH312</f>
        <v>61050</v>
      </c>
      <c r="AI398" s="725" t="n">
        <f aca="false">AI397+AI312</f>
        <v>7800</v>
      </c>
      <c r="AJ398" s="725" t="n">
        <f aca="false">AJ397+AJ312</f>
        <v>37560</v>
      </c>
      <c r="AK398" s="725" t="n">
        <f aca="false">AK397+AK312</f>
        <v>35050</v>
      </c>
      <c r="AL398" s="725" t="e">
        <f aca="false">AL397+AL312</f>
        <v>#N/A</v>
      </c>
      <c r="AM398" s="725" t="e">
        <f aca="false">AM397+AM312</f>
        <v>#N/A</v>
      </c>
      <c r="AN398" s="725" t="e">
        <f aca="false">AN397+AN312</f>
        <v>#N/A</v>
      </c>
    </row>
    <row r="399" customFormat="false" ht="17.25" hidden="false" customHeight="false" outlineLevel="0" collapsed="false">
      <c r="A399" s="2"/>
      <c r="B399" s="4"/>
      <c r="C399" s="719" t="n">
        <v>4</v>
      </c>
      <c r="D399" s="637"/>
      <c r="E399" s="620"/>
      <c r="F399" s="721" t="n">
        <f aca="false">F398+F313</f>
        <v>0</v>
      </c>
      <c r="G399" s="722" t="n">
        <f aca="false">G398+G313</f>
        <v>0</v>
      </c>
      <c r="H399" s="722" t="n">
        <f aca="false">H398+H313</f>
        <v>0</v>
      </c>
      <c r="I399" s="722" t="n">
        <f aca="false">I398+I313</f>
        <v>0</v>
      </c>
      <c r="J399" s="639"/>
      <c r="K399" s="722" t="n">
        <f aca="false">SUM(F399:I399)</f>
        <v>0</v>
      </c>
      <c r="L399" s="639"/>
      <c r="M399" s="639"/>
      <c r="N399" s="722" t="n">
        <f aca="false">N398+N313</f>
        <v>0</v>
      </c>
      <c r="O399" s="722" t="n">
        <f aca="false">O398+O313</f>
        <v>0</v>
      </c>
      <c r="P399" s="722" t="n">
        <f aca="false">P398+P313</f>
        <v>0</v>
      </c>
      <c r="Q399" s="722" t="n">
        <f aca="false">Q398+Q313</f>
        <v>0</v>
      </c>
      <c r="R399" s="639"/>
      <c r="S399" s="723" t="n">
        <f aca="false">SUM(N399:Q399)</f>
        <v>0</v>
      </c>
      <c r="T399" s="639"/>
      <c r="U399" s="724" t="n">
        <f aca="false">U398+U313</f>
        <v>9600</v>
      </c>
      <c r="V399" s="725" t="n">
        <f aca="false">V398+V313</f>
        <v>11880</v>
      </c>
      <c r="W399" s="725" t="n">
        <f aca="false">W398+W313</f>
        <v>502000</v>
      </c>
      <c r="X399" s="725" t="n">
        <f aca="false">X398+X313</f>
        <v>11680</v>
      </c>
      <c r="Y399" s="725" t="n">
        <f aca="false">Y398+Y313</f>
        <v>11720</v>
      </c>
      <c r="Z399" s="725" t="n">
        <f aca="false">Z398+Z313</f>
        <v>11220</v>
      </c>
      <c r="AA399" s="725" t="n">
        <f aca="false">AA398+AA313</f>
        <v>35280</v>
      </c>
      <c r="AB399" s="725" t="n">
        <f aca="false">AB398+AB313</f>
        <v>15520</v>
      </c>
      <c r="AC399" s="725" t="n">
        <f aca="false">AC398+AC313</f>
        <v>27020</v>
      </c>
      <c r="AD399" s="725" t="n">
        <f aca="false">AD398+AD313</f>
        <v>6500</v>
      </c>
      <c r="AE399" s="725" t="n">
        <f aca="false">AE398+AE313</f>
        <v>35400</v>
      </c>
      <c r="AF399" s="725" t="n">
        <f aca="false">AF398+AF313</f>
        <v>51400</v>
      </c>
      <c r="AG399" s="725" t="n">
        <f aca="false">AG398+AG313</f>
        <v>45400</v>
      </c>
      <c r="AH399" s="725" t="n">
        <f aca="false">AH398+AH313</f>
        <v>61400</v>
      </c>
      <c r="AI399" s="725" t="n">
        <f aca="false">AI398+AI313</f>
        <v>7900</v>
      </c>
      <c r="AJ399" s="725" t="n">
        <f aca="false">AJ398+AJ313</f>
        <v>38080</v>
      </c>
      <c r="AK399" s="725" t="n">
        <f aca="false">AK398+AK313</f>
        <v>35400</v>
      </c>
      <c r="AL399" s="725" t="e">
        <f aca="false">AL398+AL313</f>
        <v>#N/A</v>
      </c>
      <c r="AM399" s="725" t="e">
        <f aca="false">AM398+AM313</f>
        <v>#N/A</v>
      </c>
      <c r="AN399" s="725" t="e">
        <f aca="false">AN398+AN313</f>
        <v>#N/A</v>
      </c>
    </row>
    <row r="400" customFormat="false" ht="17.25" hidden="false" customHeight="false" outlineLevel="0" collapsed="false">
      <c r="A400" s="2"/>
      <c r="B400" s="4"/>
      <c r="C400" s="719" t="n">
        <v>5</v>
      </c>
      <c r="D400" s="637"/>
      <c r="E400" s="620"/>
      <c r="F400" s="721" t="n">
        <f aca="false">F399+F314</f>
        <v>0</v>
      </c>
      <c r="G400" s="722" t="n">
        <f aca="false">G399+G314</f>
        <v>0</v>
      </c>
      <c r="H400" s="722" t="n">
        <f aca="false">H399+H314</f>
        <v>0</v>
      </c>
      <c r="I400" s="722" t="n">
        <f aca="false">I399+I314</f>
        <v>0</v>
      </c>
      <c r="J400" s="639"/>
      <c r="K400" s="722" t="n">
        <f aca="false">SUM(F400:I400)</f>
        <v>0</v>
      </c>
      <c r="L400" s="639"/>
      <c r="M400" s="639"/>
      <c r="N400" s="722" t="n">
        <f aca="false">N399+N314</f>
        <v>0</v>
      </c>
      <c r="O400" s="722" t="n">
        <f aca="false">O399+O314</f>
        <v>0</v>
      </c>
      <c r="P400" s="722" t="n">
        <f aca="false">P399+P314</f>
        <v>0</v>
      </c>
      <c r="Q400" s="722" t="n">
        <f aca="false">Q399+Q314</f>
        <v>0</v>
      </c>
      <c r="R400" s="639"/>
      <c r="S400" s="723" t="n">
        <f aca="false">SUM(N400:Q400)</f>
        <v>0</v>
      </c>
      <c r="T400" s="639"/>
      <c r="U400" s="724" t="n">
        <f aca="false">U399+U314</f>
        <v>10000</v>
      </c>
      <c r="V400" s="725" t="n">
        <f aca="false">V399+V314</f>
        <v>12350</v>
      </c>
      <c r="W400" s="725" t="n">
        <f aca="false">W399+W314</f>
        <v>502500</v>
      </c>
      <c r="X400" s="725" t="n">
        <f aca="false">X399+X314</f>
        <v>12100</v>
      </c>
      <c r="Y400" s="725" t="n">
        <f aca="false">Y399+Y314</f>
        <v>12150</v>
      </c>
      <c r="Z400" s="725" t="n">
        <f aca="false">Z399+Z314</f>
        <v>11650</v>
      </c>
      <c r="AA400" s="725" t="n">
        <f aca="false">AA399+AA314</f>
        <v>36100</v>
      </c>
      <c r="AB400" s="725" t="n">
        <f aca="false">AB399+AB314</f>
        <v>16400</v>
      </c>
      <c r="AC400" s="725" t="n">
        <f aca="false">AC399+AC314</f>
        <v>27900</v>
      </c>
      <c r="AD400" s="725" t="n">
        <f aca="false">AD399+AD314</f>
        <v>6500</v>
      </c>
      <c r="AE400" s="725" t="n">
        <f aca="false">AE399+AE314</f>
        <v>35750</v>
      </c>
      <c r="AF400" s="725" t="n">
        <f aca="false">AF399+AF314</f>
        <v>51750</v>
      </c>
      <c r="AG400" s="725" t="n">
        <f aca="false">AG399+AG314</f>
        <v>45750</v>
      </c>
      <c r="AH400" s="725" t="n">
        <f aca="false">AH399+AH314</f>
        <v>61750</v>
      </c>
      <c r="AI400" s="725" t="n">
        <f aca="false">AI399+AI314</f>
        <v>8000</v>
      </c>
      <c r="AJ400" s="725" t="n">
        <f aca="false">AJ399+AJ314</f>
        <v>38600</v>
      </c>
      <c r="AK400" s="725" t="n">
        <f aca="false">AK399+AK314</f>
        <v>35750</v>
      </c>
      <c r="AL400" s="725" t="e">
        <f aca="false">AL399+AL314</f>
        <v>#N/A</v>
      </c>
      <c r="AM400" s="725" t="e">
        <f aca="false">AM399+AM314</f>
        <v>#N/A</v>
      </c>
      <c r="AN400" s="725" t="e">
        <f aca="false">AN399+AN314</f>
        <v>#N/A</v>
      </c>
    </row>
    <row r="401" customFormat="false" ht="17.25" hidden="false" customHeight="false" outlineLevel="0" collapsed="false">
      <c r="A401" s="2"/>
      <c r="B401" s="4"/>
      <c r="C401" s="719" t="n">
        <v>6</v>
      </c>
      <c r="D401" s="637"/>
      <c r="E401" s="620"/>
      <c r="F401" s="721" t="n">
        <f aca="false">F400+F315</f>
        <v>0</v>
      </c>
      <c r="G401" s="722" t="n">
        <f aca="false">G400+G315</f>
        <v>0</v>
      </c>
      <c r="H401" s="722" t="n">
        <f aca="false">H400+H315</f>
        <v>0</v>
      </c>
      <c r="I401" s="722" t="n">
        <f aca="false">I400+I315</f>
        <v>0</v>
      </c>
      <c r="J401" s="639"/>
      <c r="K401" s="722" t="n">
        <f aca="false">SUM(F401:I401)</f>
        <v>0</v>
      </c>
      <c r="L401" s="639"/>
      <c r="M401" s="639"/>
      <c r="N401" s="722" t="n">
        <f aca="false">N400+N315</f>
        <v>0</v>
      </c>
      <c r="O401" s="722" t="n">
        <f aca="false">O400+O315</f>
        <v>0</v>
      </c>
      <c r="P401" s="722" t="n">
        <f aca="false">P400+P315</f>
        <v>0</v>
      </c>
      <c r="Q401" s="722" t="n">
        <f aca="false">Q400+Q315</f>
        <v>0</v>
      </c>
      <c r="R401" s="639"/>
      <c r="S401" s="723" t="n">
        <f aca="false">SUM(N401:Q401)</f>
        <v>0</v>
      </c>
      <c r="T401" s="639"/>
      <c r="U401" s="724" t="n">
        <f aca="false">U400+U315</f>
        <v>10400</v>
      </c>
      <c r="V401" s="725" t="n">
        <f aca="false">V400+V315</f>
        <v>12820</v>
      </c>
      <c r="W401" s="725" t="n">
        <f aca="false">W400+W315</f>
        <v>503000</v>
      </c>
      <c r="X401" s="725" t="n">
        <f aca="false">X400+X315</f>
        <v>12520</v>
      </c>
      <c r="Y401" s="725" t="n">
        <f aca="false">Y400+Y315</f>
        <v>12580</v>
      </c>
      <c r="Z401" s="725" t="n">
        <f aca="false">Z400+Z315</f>
        <v>12080</v>
      </c>
      <c r="AA401" s="725" t="n">
        <f aca="false">AA400+AA315</f>
        <v>36920</v>
      </c>
      <c r="AB401" s="725" t="n">
        <f aca="false">AB400+AB315</f>
        <v>17280</v>
      </c>
      <c r="AC401" s="725" t="n">
        <f aca="false">AC400+AC315</f>
        <v>28780</v>
      </c>
      <c r="AD401" s="725" t="n">
        <f aca="false">AD400+AD315</f>
        <v>6500</v>
      </c>
      <c r="AE401" s="725" t="n">
        <f aca="false">AE400+AE315</f>
        <v>36100</v>
      </c>
      <c r="AF401" s="725" t="n">
        <f aca="false">AF400+AF315</f>
        <v>52100</v>
      </c>
      <c r="AG401" s="725" t="n">
        <f aca="false">AG400+AG315</f>
        <v>46100</v>
      </c>
      <c r="AH401" s="725" t="n">
        <f aca="false">AH400+AH315</f>
        <v>62100</v>
      </c>
      <c r="AI401" s="725" t="n">
        <f aca="false">AI400+AI315</f>
        <v>8100</v>
      </c>
      <c r="AJ401" s="725" t="n">
        <f aca="false">AJ400+AJ315</f>
        <v>39120</v>
      </c>
      <c r="AK401" s="725" t="n">
        <f aca="false">AK400+AK315</f>
        <v>36100</v>
      </c>
      <c r="AL401" s="725" t="e">
        <f aca="false">AL400+AL315</f>
        <v>#N/A</v>
      </c>
      <c r="AM401" s="725" t="e">
        <f aca="false">AM400+AM315</f>
        <v>#N/A</v>
      </c>
      <c r="AN401" s="725" t="e">
        <f aca="false">AN400+AN315</f>
        <v>#N/A</v>
      </c>
    </row>
    <row r="402" customFormat="false" ht="17.25" hidden="false" customHeight="false" outlineLevel="0" collapsed="false">
      <c r="A402" s="2"/>
      <c r="B402" s="4"/>
      <c r="C402" s="719" t="n">
        <v>7</v>
      </c>
      <c r="D402" s="637"/>
      <c r="E402" s="620"/>
      <c r="F402" s="721" t="n">
        <f aca="false">F401+F316</f>
        <v>0</v>
      </c>
      <c r="G402" s="722" t="n">
        <f aca="false">G401+G316</f>
        <v>0</v>
      </c>
      <c r="H402" s="722" t="n">
        <f aca="false">H401+H316</f>
        <v>0</v>
      </c>
      <c r="I402" s="722" t="n">
        <f aca="false">I401+I316</f>
        <v>0</v>
      </c>
      <c r="J402" s="639"/>
      <c r="K402" s="722" t="n">
        <f aca="false">SUM(F402:I402)</f>
        <v>0</v>
      </c>
      <c r="L402" s="639"/>
      <c r="M402" s="639"/>
      <c r="N402" s="722" t="n">
        <f aca="false">N401+N316</f>
        <v>0</v>
      </c>
      <c r="O402" s="722" t="n">
        <f aca="false">O401+O316</f>
        <v>0</v>
      </c>
      <c r="P402" s="722" t="n">
        <f aca="false">P401+P316</f>
        <v>0</v>
      </c>
      <c r="Q402" s="722" t="n">
        <f aca="false">Q401+Q316</f>
        <v>0</v>
      </c>
      <c r="R402" s="639"/>
      <c r="S402" s="723" t="n">
        <f aca="false">SUM(N402:Q402)</f>
        <v>0</v>
      </c>
      <c r="T402" s="639"/>
      <c r="U402" s="724" t="n">
        <f aca="false">U401+U316</f>
        <v>10800</v>
      </c>
      <c r="V402" s="725" t="n">
        <f aca="false">V401+V316</f>
        <v>13290</v>
      </c>
      <c r="W402" s="725" t="n">
        <f aca="false">W401+W316</f>
        <v>503500</v>
      </c>
      <c r="X402" s="725" t="n">
        <f aca="false">X401+X316</f>
        <v>12940</v>
      </c>
      <c r="Y402" s="725" t="n">
        <f aca="false">Y401+Y316</f>
        <v>13010</v>
      </c>
      <c r="Z402" s="725" t="n">
        <f aca="false">Z401+Z316</f>
        <v>12510</v>
      </c>
      <c r="AA402" s="725" t="n">
        <f aca="false">AA401+AA316</f>
        <v>37740</v>
      </c>
      <c r="AB402" s="725" t="n">
        <f aca="false">AB401+AB316</f>
        <v>18160</v>
      </c>
      <c r="AC402" s="725" t="n">
        <f aca="false">AC401+AC316</f>
        <v>29660</v>
      </c>
      <c r="AD402" s="725" t="n">
        <f aca="false">AD401+AD316</f>
        <v>6500</v>
      </c>
      <c r="AE402" s="725" t="n">
        <f aca="false">AE401+AE316</f>
        <v>36450</v>
      </c>
      <c r="AF402" s="725" t="n">
        <f aca="false">AF401+AF316</f>
        <v>52450</v>
      </c>
      <c r="AG402" s="725" t="n">
        <f aca="false">AG401+AG316</f>
        <v>46450</v>
      </c>
      <c r="AH402" s="725" t="n">
        <f aca="false">AH401+AH316</f>
        <v>62450</v>
      </c>
      <c r="AI402" s="725" t="n">
        <f aca="false">AI401+AI316</f>
        <v>8200</v>
      </c>
      <c r="AJ402" s="725" t="n">
        <f aca="false">AJ401+AJ316</f>
        <v>39640</v>
      </c>
      <c r="AK402" s="725" t="n">
        <f aca="false">AK401+AK316</f>
        <v>36450</v>
      </c>
      <c r="AL402" s="725" t="e">
        <f aca="false">AL401+AL316</f>
        <v>#N/A</v>
      </c>
      <c r="AM402" s="725" t="e">
        <f aca="false">AM401+AM316</f>
        <v>#N/A</v>
      </c>
      <c r="AN402" s="725" t="e">
        <f aca="false">AN401+AN316</f>
        <v>#N/A</v>
      </c>
    </row>
    <row r="403" customFormat="false" ht="17.25" hidden="false" customHeight="false" outlineLevel="0" collapsed="false">
      <c r="A403" s="2"/>
      <c r="B403" s="4"/>
      <c r="C403" s="719" t="n">
        <v>8</v>
      </c>
      <c r="D403" s="637"/>
      <c r="E403" s="620"/>
      <c r="F403" s="721" t="n">
        <f aca="false">F402+F317</f>
        <v>0</v>
      </c>
      <c r="G403" s="722" t="n">
        <f aca="false">G402+G317</f>
        <v>0</v>
      </c>
      <c r="H403" s="722" t="n">
        <f aca="false">H402+H317</f>
        <v>0</v>
      </c>
      <c r="I403" s="722" t="n">
        <f aca="false">I402+I317</f>
        <v>0</v>
      </c>
      <c r="J403" s="639"/>
      <c r="K403" s="722" t="n">
        <f aca="false">SUM(F403:I403)</f>
        <v>0</v>
      </c>
      <c r="L403" s="639"/>
      <c r="M403" s="639"/>
      <c r="N403" s="722" t="n">
        <f aca="false">N402+N317</f>
        <v>0</v>
      </c>
      <c r="O403" s="722" t="n">
        <f aca="false">O402+O317</f>
        <v>0</v>
      </c>
      <c r="P403" s="722" t="n">
        <f aca="false">P402+P317</f>
        <v>0</v>
      </c>
      <c r="Q403" s="722" t="n">
        <f aca="false">Q402+Q317</f>
        <v>0</v>
      </c>
      <c r="R403" s="639"/>
      <c r="S403" s="723" t="n">
        <f aca="false">SUM(N403:Q403)</f>
        <v>0</v>
      </c>
      <c r="T403" s="639"/>
      <c r="U403" s="724" t="n">
        <f aca="false">U402+U317</f>
        <v>11200</v>
      </c>
      <c r="V403" s="725" t="n">
        <f aca="false">V402+V317</f>
        <v>13760</v>
      </c>
      <c r="W403" s="725" t="n">
        <f aca="false">W402+W317</f>
        <v>504000</v>
      </c>
      <c r="X403" s="725" t="n">
        <f aca="false">X402+X317</f>
        <v>13360</v>
      </c>
      <c r="Y403" s="725" t="n">
        <f aca="false">Y402+Y317</f>
        <v>13440</v>
      </c>
      <c r="Z403" s="725" t="n">
        <f aca="false">Z402+Z317</f>
        <v>12940</v>
      </c>
      <c r="AA403" s="725" t="n">
        <f aca="false">AA402+AA317</f>
        <v>38560</v>
      </c>
      <c r="AB403" s="725" t="n">
        <f aca="false">AB402+AB317</f>
        <v>19040</v>
      </c>
      <c r="AC403" s="725" t="n">
        <f aca="false">AC402+AC317</f>
        <v>30540</v>
      </c>
      <c r="AD403" s="725" t="n">
        <f aca="false">AD402+AD317</f>
        <v>6500</v>
      </c>
      <c r="AE403" s="725" t="n">
        <f aca="false">AE402+AE317</f>
        <v>36800</v>
      </c>
      <c r="AF403" s="725" t="n">
        <f aca="false">AF402+AF317</f>
        <v>52800</v>
      </c>
      <c r="AG403" s="725" t="n">
        <f aca="false">AG402+AG317</f>
        <v>46800</v>
      </c>
      <c r="AH403" s="725" t="n">
        <f aca="false">AH402+AH317</f>
        <v>62800</v>
      </c>
      <c r="AI403" s="725" t="n">
        <f aca="false">AI402+AI317</f>
        <v>8300</v>
      </c>
      <c r="AJ403" s="725" t="n">
        <f aca="false">AJ402+AJ317</f>
        <v>40160</v>
      </c>
      <c r="AK403" s="725" t="n">
        <f aca="false">AK402+AK317</f>
        <v>36800</v>
      </c>
      <c r="AL403" s="725" t="e">
        <f aca="false">AL402+AL317</f>
        <v>#N/A</v>
      </c>
      <c r="AM403" s="725" t="e">
        <f aca="false">AM402+AM317</f>
        <v>#N/A</v>
      </c>
      <c r="AN403" s="725" t="e">
        <f aca="false">AN402+AN317</f>
        <v>#N/A</v>
      </c>
    </row>
    <row r="404" customFormat="false" ht="17.25" hidden="false" customHeight="false" outlineLevel="0" collapsed="false">
      <c r="A404" s="2"/>
      <c r="B404" s="4"/>
      <c r="C404" s="719" t="n">
        <v>9</v>
      </c>
      <c r="D404" s="637"/>
      <c r="E404" s="620"/>
      <c r="F404" s="721" t="n">
        <f aca="false">F403+F318</f>
        <v>0</v>
      </c>
      <c r="G404" s="722" t="n">
        <f aca="false">G403+G318</f>
        <v>0</v>
      </c>
      <c r="H404" s="722" t="n">
        <f aca="false">H403+H318</f>
        <v>0</v>
      </c>
      <c r="I404" s="722" t="n">
        <f aca="false">I403+I318</f>
        <v>0</v>
      </c>
      <c r="J404" s="639"/>
      <c r="K404" s="722" t="n">
        <f aca="false">SUM(F404:I404)</f>
        <v>0</v>
      </c>
      <c r="L404" s="639"/>
      <c r="M404" s="639"/>
      <c r="N404" s="722" t="n">
        <f aca="false">N403+N318</f>
        <v>0</v>
      </c>
      <c r="O404" s="722" t="n">
        <f aca="false">O403+O318</f>
        <v>0</v>
      </c>
      <c r="P404" s="722" t="n">
        <f aca="false">P403+P318</f>
        <v>0</v>
      </c>
      <c r="Q404" s="722" t="n">
        <f aca="false">Q403+Q318</f>
        <v>0</v>
      </c>
      <c r="R404" s="639"/>
      <c r="S404" s="723" t="n">
        <f aca="false">SUM(N404:Q404)</f>
        <v>0</v>
      </c>
      <c r="T404" s="639"/>
      <c r="U404" s="724" t="n">
        <f aca="false">U403+U318</f>
        <v>11600</v>
      </c>
      <c r="V404" s="725" t="n">
        <f aca="false">V403+V318</f>
        <v>14230</v>
      </c>
      <c r="W404" s="725" t="n">
        <f aca="false">W403+W318</f>
        <v>504500</v>
      </c>
      <c r="X404" s="725" t="n">
        <f aca="false">X403+X318</f>
        <v>13780</v>
      </c>
      <c r="Y404" s="725" t="n">
        <f aca="false">Y403+Y318</f>
        <v>13870</v>
      </c>
      <c r="Z404" s="725" t="n">
        <f aca="false">Z403+Z318</f>
        <v>13370</v>
      </c>
      <c r="AA404" s="725" t="n">
        <f aca="false">AA403+AA318</f>
        <v>39380</v>
      </c>
      <c r="AB404" s="725" t="n">
        <f aca="false">AB403+AB318</f>
        <v>19920</v>
      </c>
      <c r="AC404" s="725" t="n">
        <f aca="false">AC403+AC318</f>
        <v>31420</v>
      </c>
      <c r="AD404" s="725" t="n">
        <f aca="false">AD403+AD318</f>
        <v>6500</v>
      </c>
      <c r="AE404" s="725" t="n">
        <f aca="false">AE403+AE318</f>
        <v>37150</v>
      </c>
      <c r="AF404" s="725" t="n">
        <f aca="false">AF403+AF318</f>
        <v>53150</v>
      </c>
      <c r="AG404" s="725" t="n">
        <f aca="false">AG403+AG318</f>
        <v>47150</v>
      </c>
      <c r="AH404" s="725" t="n">
        <f aca="false">AH403+AH318</f>
        <v>63150</v>
      </c>
      <c r="AI404" s="725" t="n">
        <f aca="false">AI403+AI318</f>
        <v>8400</v>
      </c>
      <c r="AJ404" s="725" t="n">
        <f aca="false">AJ403+AJ318</f>
        <v>40680</v>
      </c>
      <c r="AK404" s="725" t="n">
        <f aca="false">AK403+AK318</f>
        <v>37150</v>
      </c>
      <c r="AL404" s="725" t="e">
        <f aca="false">AL403+AL318</f>
        <v>#N/A</v>
      </c>
      <c r="AM404" s="725" t="e">
        <f aca="false">AM403+AM318</f>
        <v>#N/A</v>
      </c>
      <c r="AN404" s="725" t="e">
        <f aca="false">AN403+AN318</f>
        <v>#N/A</v>
      </c>
    </row>
    <row r="405" customFormat="false" ht="17.25" hidden="false" customHeight="false" outlineLevel="0" collapsed="false">
      <c r="A405" s="2"/>
      <c r="B405" s="4"/>
      <c r="C405" s="719" t="n">
        <v>10</v>
      </c>
      <c r="D405" s="637"/>
      <c r="E405" s="620"/>
      <c r="F405" s="721" t="n">
        <f aca="false">F404+F319</f>
        <v>0</v>
      </c>
      <c r="G405" s="722" t="n">
        <f aca="false">G404+G319</f>
        <v>0</v>
      </c>
      <c r="H405" s="722" t="n">
        <f aca="false">H404+H319</f>
        <v>0</v>
      </c>
      <c r="I405" s="722" t="n">
        <f aca="false">I404+I319</f>
        <v>0</v>
      </c>
      <c r="J405" s="639"/>
      <c r="K405" s="722" t="n">
        <f aca="false">SUM(F405:I405)</f>
        <v>0</v>
      </c>
      <c r="L405" s="639"/>
      <c r="M405" s="639"/>
      <c r="N405" s="722" t="n">
        <f aca="false">N404+N319</f>
        <v>0</v>
      </c>
      <c r="O405" s="722" t="n">
        <f aca="false">O404+O319</f>
        <v>0</v>
      </c>
      <c r="P405" s="722" t="n">
        <f aca="false">P404+P319</f>
        <v>0</v>
      </c>
      <c r="Q405" s="722" t="n">
        <f aca="false">Q404+Q319</f>
        <v>0</v>
      </c>
      <c r="R405" s="639"/>
      <c r="S405" s="723" t="n">
        <f aca="false">SUM(N405:Q405)</f>
        <v>0</v>
      </c>
      <c r="T405" s="639"/>
      <c r="U405" s="724" t="n">
        <f aca="false">U404+U319</f>
        <v>12000</v>
      </c>
      <c r="V405" s="725" t="n">
        <f aca="false">V404+V319</f>
        <v>14700</v>
      </c>
      <c r="W405" s="725" t="n">
        <f aca="false">W404+W319</f>
        <v>505000</v>
      </c>
      <c r="X405" s="725" t="n">
        <f aca="false">X404+X319</f>
        <v>14200</v>
      </c>
      <c r="Y405" s="725" t="n">
        <f aca="false">Y404+Y319</f>
        <v>14300</v>
      </c>
      <c r="Z405" s="725" t="n">
        <f aca="false">Z404+Z319</f>
        <v>13800</v>
      </c>
      <c r="AA405" s="725" t="n">
        <f aca="false">AA404+AA319</f>
        <v>40200</v>
      </c>
      <c r="AB405" s="725" t="n">
        <f aca="false">AB404+AB319</f>
        <v>20800</v>
      </c>
      <c r="AC405" s="725" t="n">
        <f aca="false">AC404+AC319</f>
        <v>32300</v>
      </c>
      <c r="AD405" s="725" t="n">
        <f aca="false">AD404+AD319</f>
        <v>6500</v>
      </c>
      <c r="AE405" s="725" t="n">
        <f aca="false">AE404+AE319</f>
        <v>37500</v>
      </c>
      <c r="AF405" s="725" t="n">
        <f aca="false">AF404+AF319</f>
        <v>53500</v>
      </c>
      <c r="AG405" s="725" t="n">
        <f aca="false">AG404+AG319</f>
        <v>47500</v>
      </c>
      <c r="AH405" s="725" t="n">
        <f aca="false">AH404+AH319</f>
        <v>63500</v>
      </c>
      <c r="AI405" s="725" t="n">
        <f aca="false">AI404+AI319</f>
        <v>8500</v>
      </c>
      <c r="AJ405" s="725" t="n">
        <f aca="false">AJ404+AJ319</f>
        <v>41200</v>
      </c>
      <c r="AK405" s="725" t="n">
        <f aca="false">AK404+AK319</f>
        <v>37500</v>
      </c>
      <c r="AL405" s="725" t="e">
        <f aca="false">AL404+AL319</f>
        <v>#N/A</v>
      </c>
      <c r="AM405" s="725" t="e">
        <f aca="false">AM404+AM319</f>
        <v>#N/A</v>
      </c>
      <c r="AN405" s="725" t="e">
        <f aca="false">AN404+AN319</f>
        <v>#N/A</v>
      </c>
    </row>
    <row r="406" customFormat="false" ht="17.25" hidden="false" customHeight="false" outlineLevel="0" collapsed="false">
      <c r="A406" s="2"/>
      <c r="B406" s="4"/>
      <c r="C406" s="719" t="n">
        <v>11</v>
      </c>
      <c r="D406" s="637"/>
      <c r="E406" s="620"/>
      <c r="F406" s="721" t="n">
        <f aca="false">F405+F320</f>
        <v>0</v>
      </c>
      <c r="G406" s="722" t="n">
        <f aca="false">G405+G320</f>
        <v>0</v>
      </c>
      <c r="H406" s="722" t="n">
        <f aca="false">H405+H320</f>
        <v>0</v>
      </c>
      <c r="I406" s="722" t="n">
        <f aca="false">I405+I320</f>
        <v>0</v>
      </c>
      <c r="J406" s="639"/>
      <c r="K406" s="722" t="n">
        <f aca="false">SUM(F406:I406)</f>
        <v>0</v>
      </c>
      <c r="L406" s="639"/>
      <c r="M406" s="639"/>
      <c r="N406" s="722" t="n">
        <f aca="false">N405+N320</f>
        <v>0</v>
      </c>
      <c r="O406" s="722" t="n">
        <f aca="false">O405+O320</f>
        <v>0</v>
      </c>
      <c r="P406" s="722" t="n">
        <f aca="false">P405+P320</f>
        <v>0</v>
      </c>
      <c r="Q406" s="722" t="n">
        <f aca="false">Q405+Q320</f>
        <v>0</v>
      </c>
      <c r="R406" s="639"/>
      <c r="S406" s="723" t="n">
        <f aca="false">SUM(N406:Q406)</f>
        <v>0</v>
      </c>
      <c r="T406" s="639"/>
      <c r="U406" s="724" t="n">
        <f aca="false">U405+U320</f>
        <v>12400</v>
      </c>
      <c r="V406" s="725" t="n">
        <f aca="false">V405+V320</f>
        <v>15170</v>
      </c>
      <c r="W406" s="725" t="n">
        <f aca="false">W405+W320</f>
        <v>505500</v>
      </c>
      <c r="X406" s="725" t="n">
        <f aca="false">X405+X320</f>
        <v>14620</v>
      </c>
      <c r="Y406" s="725" t="n">
        <f aca="false">Y405+Y320</f>
        <v>14730</v>
      </c>
      <c r="Z406" s="725" t="n">
        <f aca="false">Z405+Z320</f>
        <v>14230</v>
      </c>
      <c r="AA406" s="725" t="n">
        <f aca="false">AA405+AA320</f>
        <v>41020</v>
      </c>
      <c r="AB406" s="725" t="n">
        <f aca="false">AB405+AB320</f>
        <v>21680</v>
      </c>
      <c r="AC406" s="725" t="n">
        <f aca="false">AC405+AC320</f>
        <v>33180</v>
      </c>
      <c r="AD406" s="725" t="n">
        <f aca="false">AD405+AD320</f>
        <v>6500</v>
      </c>
      <c r="AE406" s="725" t="n">
        <f aca="false">AE405+AE320</f>
        <v>37850</v>
      </c>
      <c r="AF406" s="725" t="n">
        <f aca="false">AF405+AF320</f>
        <v>53850</v>
      </c>
      <c r="AG406" s="725" t="n">
        <f aca="false">AG405+AG320</f>
        <v>47850</v>
      </c>
      <c r="AH406" s="725" t="n">
        <f aca="false">AH405+AH320</f>
        <v>63850</v>
      </c>
      <c r="AI406" s="725" t="n">
        <f aca="false">AI405+AI320</f>
        <v>8600</v>
      </c>
      <c r="AJ406" s="725" t="n">
        <f aca="false">AJ405+AJ320</f>
        <v>41720</v>
      </c>
      <c r="AK406" s="725" t="n">
        <f aca="false">AK405+AK320</f>
        <v>37850</v>
      </c>
      <c r="AL406" s="725" t="e">
        <f aca="false">AL405+AL320</f>
        <v>#N/A</v>
      </c>
      <c r="AM406" s="725" t="e">
        <f aca="false">AM405+AM320</f>
        <v>#N/A</v>
      </c>
      <c r="AN406" s="725" t="e">
        <f aca="false">AN405+AN320</f>
        <v>#N/A</v>
      </c>
    </row>
    <row r="407" customFormat="false" ht="17.25" hidden="false" customHeight="false" outlineLevel="0" collapsed="false">
      <c r="A407" s="2"/>
      <c r="B407" s="4"/>
      <c r="C407" s="719" t="n">
        <v>12</v>
      </c>
      <c r="D407" s="637"/>
      <c r="E407" s="620"/>
      <c r="F407" s="721" t="n">
        <f aca="false">F406+F321</f>
        <v>0</v>
      </c>
      <c r="G407" s="722" t="n">
        <f aca="false">G406+G321</f>
        <v>0</v>
      </c>
      <c r="H407" s="722" t="n">
        <f aca="false">H406+H321</f>
        <v>0</v>
      </c>
      <c r="I407" s="722" t="n">
        <f aca="false">I406+I321</f>
        <v>0</v>
      </c>
      <c r="J407" s="639"/>
      <c r="K407" s="722" t="n">
        <f aca="false">SUM(F407:I407)</f>
        <v>0</v>
      </c>
      <c r="L407" s="639"/>
      <c r="M407" s="639"/>
      <c r="N407" s="722" t="n">
        <f aca="false">N406+N321</f>
        <v>0</v>
      </c>
      <c r="O407" s="722" t="n">
        <f aca="false">O406+O321</f>
        <v>0</v>
      </c>
      <c r="P407" s="722" t="n">
        <f aca="false">P406+P321</f>
        <v>0</v>
      </c>
      <c r="Q407" s="722" t="n">
        <f aca="false">Q406+Q321</f>
        <v>0</v>
      </c>
      <c r="R407" s="639"/>
      <c r="S407" s="723" t="n">
        <f aca="false">SUM(N407:Q407)</f>
        <v>0</v>
      </c>
      <c r="T407" s="639"/>
      <c r="U407" s="724" t="n">
        <f aca="false">U406+U321</f>
        <v>12800</v>
      </c>
      <c r="V407" s="725" t="n">
        <f aca="false">V406+V321</f>
        <v>15640</v>
      </c>
      <c r="W407" s="725" t="n">
        <f aca="false">W406+W321</f>
        <v>506000</v>
      </c>
      <c r="X407" s="725" t="n">
        <f aca="false">X406+X321</f>
        <v>15040</v>
      </c>
      <c r="Y407" s="725" t="n">
        <f aca="false">Y406+Y321</f>
        <v>15160</v>
      </c>
      <c r="Z407" s="725" t="n">
        <f aca="false">Z406+Z321</f>
        <v>14660</v>
      </c>
      <c r="AA407" s="725" t="n">
        <f aca="false">AA406+AA321</f>
        <v>41840</v>
      </c>
      <c r="AB407" s="725" t="n">
        <f aca="false">AB406+AB321</f>
        <v>22560</v>
      </c>
      <c r="AC407" s="725" t="n">
        <f aca="false">AC406+AC321</f>
        <v>34060</v>
      </c>
      <c r="AD407" s="725" t="n">
        <f aca="false">AD406+AD321</f>
        <v>6500</v>
      </c>
      <c r="AE407" s="725" t="n">
        <f aca="false">AE406+AE321</f>
        <v>38200</v>
      </c>
      <c r="AF407" s="725" t="n">
        <f aca="false">AF406+AF321</f>
        <v>54200</v>
      </c>
      <c r="AG407" s="725" t="n">
        <f aca="false">AG406+AG321</f>
        <v>48200</v>
      </c>
      <c r="AH407" s="725" t="n">
        <f aca="false">AH406+AH321</f>
        <v>64200</v>
      </c>
      <c r="AI407" s="725" t="n">
        <f aca="false">AI406+AI321</f>
        <v>8700</v>
      </c>
      <c r="AJ407" s="725" t="n">
        <f aca="false">AJ406+AJ321</f>
        <v>42240</v>
      </c>
      <c r="AK407" s="725" t="n">
        <f aca="false">AK406+AK321</f>
        <v>38200</v>
      </c>
      <c r="AL407" s="725" t="e">
        <f aca="false">AL406+AL321</f>
        <v>#N/A</v>
      </c>
      <c r="AM407" s="725" t="e">
        <f aca="false">AM406+AM321</f>
        <v>#N/A</v>
      </c>
      <c r="AN407" s="725" t="e">
        <f aca="false">AN406+AN321</f>
        <v>#N/A</v>
      </c>
    </row>
    <row r="408" customFormat="false" ht="17.25" hidden="false" customHeight="false" outlineLevel="0" collapsed="false">
      <c r="A408" s="2"/>
      <c r="B408" s="4"/>
      <c r="C408" s="719" t="n">
        <v>13</v>
      </c>
      <c r="D408" s="637"/>
      <c r="E408" s="620"/>
      <c r="F408" s="721" t="n">
        <f aca="false">F407+F322</f>
        <v>0</v>
      </c>
      <c r="G408" s="722" t="n">
        <f aca="false">G407+G322</f>
        <v>0</v>
      </c>
      <c r="H408" s="722" t="n">
        <f aca="false">H407+H322</f>
        <v>0</v>
      </c>
      <c r="I408" s="722" t="n">
        <f aca="false">I407+I322</f>
        <v>0</v>
      </c>
      <c r="J408" s="639"/>
      <c r="K408" s="722" t="n">
        <f aca="false">SUM(F408:I408)</f>
        <v>0</v>
      </c>
      <c r="L408" s="639"/>
      <c r="M408" s="639"/>
      <c r="N408" s="722" t="n">
        <f aca="false">N407+N322</f>
        <v>0</v>
      </c>
      <c r="O408" s="722" t="n">
        <f aca="false">O407+O322</f>
        <v>0</v>
      </c>
      <c r="P408" s="722" t="n">
        <f aca="false">P407+P322</f>
        <v>0</v>
      </c>
      <c r="Q408" s="722" t="n">
        <f aca="false">Q407+Q322</f>
        <v>0</v>
      </c>
      <c r="R408" s="639"/>
      <c r="S408" s="723" t="n">
        <f aca="false">SUM(N408:Q408)</f>
        <v>0</v>
      </c>
      <c r="T408" s="639"/>
      <c r="U408" s="724" t="n">
        <f aca="false">U407+U322</f>
        <v>13200</v>
      </c>
      <c r="V408" s="725" t="n">
        <f aca="false">V407+V322</f>
        <v>16110</v>
      </c>
      <c r="W408" s="725" t="n">
        <f aca="false">W407+W322</f>
        <v>506500</v>
      </c>
      <c r="X408" s="725" t="n">
        <f aca="false">X407+X322</f>
        <v>15460</v>
      </c>
      <c r="Y408" s="725" t="n">
        <f aca="false">Y407+Y322</f>
        <v>15590</v>
      </c>
      <c r="Z408" s="725" t="n">
        <f aca="false">Z407+Z322</f>
        <v>15090</v>
      </c>
      <c r="AA408" s="725" t="n">
        <f aca="false">AA407+AA322</f>
        <v>42660</v>
      </c>
      <c r="AB408" s="725" t="n">
        <f aca="false">AB407+AB322</f>
        <v>23440</v>
      </c>
      <c r="AC408" s="725" t="n">
        <f aca="false">AC407+AC322</f>
        <v>34940</v>
      </c>
      <c r="AD408" s="725" t="n">
        <f aca="false">AD407+AD322</f>
        <v>6500</v>
      </c>
      <c r="AE408" s="725" t="n">
        <f aca="false">AE407+AE322</f>
        <v>38550</v>
      </c>
      <c r="AF408" s="725" t="n">
        <f aca="false">AF407+AF322</f>
        <v>54550</v>
      </c>
      <c r="AG408" s="725" t="n">
        <f aca="false">AG407+AG322</f>
        <v>48550</v>
      </c>
      <c r="AH408" s="725" t="n">
        <f aca="false">AH407+AH322</f>
        <v>64550</v>
      </c>
      <c r="AI408" s="725" t="n">
        <f aca="false">AI407+AI322</f>
        <v>8800</v>
      </c>
      <c r="AJ408" s="725" t="n">
        <f aca="false">AJ407+AJ322</f>
        <v>42760</v>
      </c>
      <c r="AK408" s="725" t="n">
        <f aca="false">AK407+AK322</f>
        <v>38550</v>
      </c>
      <c r="AL408" s="725" t="e">
        <f aca="false">AL407+AL322</f>
        <v>#N/A</v>
      </c>
      <c r="AM408" s="725" t="e">
        <f aca="false">AM407+AM322</f>
        <v>#N/A</v>
      </c>
      <c r="AN408" s="725" t="e">
        <f aca="false">AN407+AN322</f>
        <v>#N/A</v>
      </c>
    </row>
    <row r="409" customFormat="false" ht="17.25" hidden="false" customHeight="false" outlineLevel="0" collapsed="false">
      <c r="A409" s="2"/>
      <c r="B409" s="4"/>
      <c r="C409" s="719" t="n">
        <v>14</v>
      </c>
      <c r="D409" s="637"/>
      <c r="E409" s="620"/>
      <c r="F409" s="721" t="n">
        <f aca="false">F408+F323</f>
        <v>0</v>
      </c>
      <c r="G409" s="722" t="n">
        <f aca="false">G408+G323</f>
        <v>0</v>
      </c>
      <c r="H409" s="722" t="n">
        <f aca="false">H408+H323</f>
        <v>0</v>
      </c>
      <c r="I409" s="722" t="n">
        <f aca="false">I408+I323</f>
        <v>0</v>
      </c>
      <c r="J409" s="639"/>
      <c r="K409" s="722" t="n">
        <f aca="false">SUM(F409:I409)</f>
        <v>0</v>
      </c>
      <c r="L409" s="639"/>
      <c r="M409" s="639"/>
      <c r="N409" s="722" t="n">
        <f aca="false">N408+N323</f>
        <v>0</v>
      </c>
      <c r="O409" s="722" t="n">
        <f aca="false">O408+O323</f>
        <v>0</v>
      </c>
      <c r="P409" s="722" t="n">
        <f aca="false">P408+P323</f>
        <v>0</v>
      </c>
      <c r="Q409" s="722" t="n">
        <f aca="false">Q408+Q323</f>
        <v>0</v>
      </c>
      <c r="R409" s="639"/>
      <c r="S409" s="723" t="n">
        <f aca="false">SUM(N409:Q409)</f>
        <v>0</v>
      </c>
      <c r="T409" s="639"/>
      <c r="U409" s="724" t="n">
        <f aca="false">U408+U323</f>
        <v>13600</v>
      </c>
      <c r="V409" s="725" t="n">
        <f aca="false">V408+V323</f>
        <v>16580</v>
      </c>
      <c r="W409" s="725" t="n">
        <f aca="false">W408+W323</f>
        <v>507000</v>
      </c>
      <c r="X409" s="725" t="n">
        <f aca="false">X408+X323</f>
        <v>15880</v>
      </c>
      <c r="Y409" s="725" t="n">
        <f aca="false">Y408+Y323</f>
        <v>16020</v>
      </c>
      <c r="Z409" s="725" t="n">
        <f aca="false">Z408+Z323</f>
        <v>15520</v>
      </c>
      <c r="AA409" s="725" t="n">
        <f aca="false">AA408+AA323</f>
        <v>43480</v>
      </c>
      <c r="AB409" s="725" t="n">
        <f aca="false">AB408+AB323</f>
        <v>24320</v>
      </c>
      <c r="AC409" s="725" t="n">
        <f aca="false">AC408+AC323</f>
        <v>35820</v>
      </c>
      <c r="AD409" s="725" t="n">
        <f aca="false">AD408+AD323</f>
        <v>6500</v>
      </c>
      <c r="AE409" s="725" t="n">
        <f aca="false">AE408+AE323</f>
        <v>38900</v>
      </c>
      <c r="AF409" s="725" t="n">
        <f aca="false">AF408+AF323</f>
        <v>54900</v>
      </c>
      <c r="AG409" s="725" t="n">
        <f aca="false">AG408+AG323</f>
        <v>48900</v>
      </c>
      <c r="AH409" s="725" t="n">
        <f aca="false">AH408+AH323</f>
        <v>64900</v>
      </c>
      <c r="AI409" s="725" t="n">
        <f aca="false">AI408+AI323</f>
        <v>8900</v>
      </c>
      <c r="AJ409" s="725" t="n">
        <f aca="false">AJ408+AJ323</f>
        <v>43280</v>
      </c>
      <c r="AK409" s="725" t="n">
        <f aca="false">AK408+AK323</f>
        <v>38900</v>
      </c>
      <c r="AL409" s="725" t="e">
        <f aca="false">AL408+AL323</f>
        <v>#N/A</v>
      </c>
      <c r="AM409" s="725" t="e">
        <f aca="false">AM408+AM323</f>
        <v>#N/A</v>
      </c>
      <c r="AN409" s="725" t="e">
        <f aca="false">AN408+AN323</f>
        <v>#N/A</v>
      </c>
    </row>
    <row r="410" customFormat="false" ht="17.25" hidden="false" customHeight="false" outlineLevel="0" collapsed="false">
      <c r="A410" s="2"/>
      <c r="B410" s="4"/>
      <c r="C410" s="719" t="n">
        <v>15</v>
      </c>
      <c r="D410" s="637"/>
      <c r="E410" s="620"/>
      <c r="F410" s="721" t="n">
        <f aca="false">F409+F324</f>
        <v>0</v>
      </c>
      <c r="G410" s="722" t="n">
        <f aca="false">G409+G324</f>
        <v>0</v>
      </c>
      <c r="H410" s="722" t="n">
        <f aca="false">H409+H324</f>
        <v>0</v>
      </c>
      <c r="I410" s="722" t="n">
        <f aca="false">I409+I324</f>
        <v>0</v>
      </c>
      <c r="J410" s="639"/>
      <c r="K410" s="722" t="n">
        <f aca="false">SUM(F410:I410)</f>
        <v>0</v>
      </c>
      <c r="L410" s="639"/>
      <c r="M410" s="639"/>
      <c r="N410" s="722" t="n">
        <f aca="false">N409+N324</f>
        <v>0</v>
      </c>
      <c r="O410" s="722" t="n">
        <f aca="false">O409+O324</f>
        <v>0</v>
      </c>
      <c r="P410" s="722" t="n">
        <f aca="false">P409+P324</f>
        <v>0</v>
      </c>
      <c r="Q410" s="722" t="n">
        <f aca="false">Q409+Q324</f>
        <v>0</v>
      </c>
      <c r="R410" s="639"/>
      <c r="S410" s="723" t="n">
        <f aca="false">SUM(N410:Q410)</f>
        <v>0</v>
      </c>
      <c r="T410" s="639"/>
      <c r="U410" s="724" t="n">
        <f aca="false">U409+U324</f>
        <v>14000</v>
      </c>
      <c r="V410" s="725" t="n">
        <f aca="false">V409+V324</f>
        <v>17050</v>
      </c>
      <c r="W410" s="725" t="n">
        <f aca="false">W409+W324</f>
        <v>507500</v>
      </c>
      <c r="X410" s="725" t="n">
        <f aca="false">X409+X324</f>
        <v>16300</v>
      </c>
      <c r="Y410" s="725" t="n">
        <f aca="false">Y409+Y324</f>
        <v>16450</v>
      </c>
      <c r="Z410" s="725" t="n">
        <f aca="false">Z409+Z324</f>
        <v>15950</v>
      </c>
      <c r="AA410" s="725" t="n">
        <f aca="false">AA409+AA324</f>
        <v>44300</v>
      </c>
      <c r="AB410" s="725" t="n">
        <f aca="false">AB409+AB324</f>
        <v>25200</v>
      </c>
      <c r="AC410" s="725" t="n">
        <f aca="false">AC409+AC324</f>
        <v>36700</v>
      </c>
      <c r="AD410" s="725" t="n">
        <f aca="false">AD409+AD324</f>
        <v>6500</v>
      </c>
      <c r="AE410" s="725" t="n">
        <f aca="false">AE409+AE324</f>
        <v>39250</v>
      </c>
      <c r="AF410" s="725" t="n">
        <f aca="false">AF409+AF324</f>
        <v>55250</v>
      </c>
      <c r="AG410" s="725" t="n">
        <f aca="false">AG409+AG324</f>
        <v>49250</v>
      </c>
      <c r="AH410" s="725" t="n">
        <f aca="false">AH409+AH324</f>
        <v>65250</v>
      </c>
      <c r="AI410" s="725" t="n">
        <f aca="false">AI409+AI324</f>
        <v>9000</v>
      </c>
      <c r="AJ410" s="725" t="n">
        <f aca="false">AJ409+AJ324</f>
        <v>43800</v>
      </c>
      <c r="AK410" s="725" t="n">
        <f aca="false">AK409+AK324</f>
        <v>39250</v>
      </c>
      <c r="AL410" s="725" t="e">
        <f aca="false">AL409+AL324</f>
        <v>#N/A</v>
      </c>
      <c r="AM410" s="725" t="e">
        <f aca="false">AM409+AM324</f>
        <v>#N/A</v>
      </c>
      <c r="AN410" s="725" t="e">
        <f aca="false">AN409+AN324</f>
        <v>#N/A</v>
      </c>
    </row>
    <row r="411" customFormat="false" ht="17.25" hidden="false" customHeight="false" outlineLevel="0" collapsed="false">
      <c r="A411" s="2"/>
      <c r="B411" s="4"/>
      <c r="C411" s="719" t="n">
        <v>16</v>
      </c>
      <c r="D411" s="637"/>
      <c r="E411" s="620"/>
      <c r="F411" s="721" t="n">
        <f aca="false">F410+F325</f>
        <v>0</v>
      </c>
      <c r="G411" s="722" t="n">
        <f aca="false">G410+G325</f>
        <v>0</v>
      </c>
      <c r="H411" s="722" t="n">
        <f aca="false">H410+H325</f>
        <v>0</v>
      </c>
      <c r="I411" s="722" t="n">
        <f aca="false">I410+I325</f>
        <v>0</v>
      </c>
      <c r="J411" s="639"/>
      <c r="K411" s="722" t="n">
        <f aca="false">SUM(F411:I411)</f>
        <v>0</v>
      </c>
      <c r="L411" s="639"/>
      <c r="M411" s="639"/>
      <c r="N411" s="722" t="n">
        <f aca="false">N410+N325</f>
        <v>0</v>
      </c>
      <c r="O411" s="722" t="n">
        <f aca="false">O410+O325</f>
        <v>0</v>
      </c>
      <c r="P411" s="722" t="n">
        <f aca="false">P410+P325</f>
        <v>0</v>
      </c>
      <c r="Q411" s="722" t="n">
        <f aca="false">Q410+Q325</f>
        <v>0</v>
      </c>
      <c r="R411" s="639"/>
      <c r="S411" s="723" t="n">
        <f aca="false">SUM(N411:Q411)</f>
        <v>0</v>
      </c>
      <c r="T411" s="639"/>
      <c r="U411" s="724" t="n">
        <f aca="false">U410+U325</f>
        <v>14400</v>
      </c>
      <c r="V411" s="725" t="n">
        <f aca="false">V410+V325</f>
        <v>17520</v>
      </c>
      <c r="W411" s="725" t="n">
        <f aca="false">W410+W325</f>
        <v>508000</v>
      </c>
      <c r="X411" s="725" t="n">
        <f aca="false">X410+X325</f>
        <v>16720</v>
      </c>
      <c r="Y411" s="725" t="n">
        <f aca="false">Y410+Y325</f>
        <v>16880</v>
      </c>
      <c r="Z411" s="725" t="n">
        <f aca="false">Z410+Z325</f>
        <v>16380</v>
      </c>
      <c r="AA411" s="725" t="n">
        <f aca="false">AA410+AA325</f>
        <v>45120</v>
      </c>
      <c r="AB411" s="725" t="n">
        <f aca="false">AB410+AB325</f>
        <v>26080</v>
      </c>
      <c r="AC411" s="725" t="n">
        <f aca="false">AC410+AC325</f>
        <v>37580</v>
      </c>
      <c r="AD411" s="725" t="n">
        <f aca="false">AD410+AD325</f>
        <v>6500</v>
      </c>
      <c r="AE411" s="725" t="n">
        <f aca="false">AE410+AE325</f>
        <v>39600</v>
      </c>
      <c r="AF411" s="725" t="n">
        <f aca="false">AF410+AF325</f>
        <v>55600</v>
      </c>
      <c r="AG411" s="725" t="n">
        <f aca="false">AG410+AG325</f>
        <v>49600</v>
      </c>
      <c r="AH411" s="725" t="n">
        <f aca="false">AH410+AH325</f>
        <v>65600</v>
      </c>
      <c r="AI411" s="725" t="n">
        <f aca="false">AI410+AI325</f>
        <v>9100</v>
      </c>
      <c r="AJ411" s="725" t="n">
        <f aca="false">AJ410+AJ325</f>
        <v>44320</v>
      </c>
      <c r="AK411" s="725" t="n">
        <f aca="false">AK410+AK325</f>
        <v>39600</v>
      </c>
      <c r="AL411" s="725" t="e">
        <f aca="false">AL410+AL325</f>
        <v>#N/A</v>
      </c>
      <c r="AM411" s="725" t="e">
        <f aca="false">AM410+AM325</f>
        <v>#N/A</v>
      </c>
      <c r="AN411" s="725" t="e">
        <f aca="false">AN410+AN325</f>
        <v>#N/A</v>
      </c>
    </row>
    <row r="412" customFormat="false" ht="17.25" hidden="false" customHeight="false" outlineLevel="0" collapsed="false">
      <c r="A412" s="2"/>
      <c r="B412" s="4"/>
      <c r="C412" s="719" t="n">
        <v>17</v>
      </c>
      <c r="D412" s="637"/>
      <c r="E412" s="620"/>
      <c r="F412" s="721" t="n">
        <f aca="false">F411+F326</f>
        <v>0</v>
      </c>
      <c r="G412" s="722" t="n">
        <f aca="false">G411+G326</f>
        <v>0</v>
      </c>
      <c r="H412" s="722" t="n">
        <f aca="false">H411+H326</f>
        <v>0</v>
      </c>
      <c r="I412" s="722" t="n">
        <f aca="false">I411+I326</f>
        <v>0</v>
      </c>
      <c r="J412" s="639"/>
      <c r="K412" s="722" t="n">
        <f aca="false">SUM(F412:I412)</f>
        <v>0</v>
      </c>
      <c r="L412" s="639"/>
      <c r="M412" s="639"/>
      <c r="N412" s="722" t="n">
        <f aca="false">N411+N326</f>
        <v>0</v>
      </c>
      <c r="O412" s="722" t="n">
        <f aca="false">O411+O326</f>
        <v>0</v>
      </c>
      <c r="P412" s="722" t="n">
        <f aca="false">P411+P326</f>
        <v>0</v>
      </c>
      <c r="Q412" s="722" t="n">
        <f aca="false">Q411+Q326</f>
        <v>0</v>
      </c>
      <c r="R412" s="639"/>
      <c r="S412" s="723" t="n">
        <f aca="false">SUM(N412:Q412)</f>
        <v>0</v>
      </c>
      <c r="T412" s="639"/>
      <c r="U412" s="724" t="n">
        <f aca="false">U411+U326</f>
        <v>14800</v>
      </c>
      <c r="V412" s="725" t="n">
        <f aca="false">V411+V326</f>
        <v>17990</v>
      </c>
      <c r="W412" s="725" t="n">
        <f aca="false">W411+W326</f>
        <v>508500</v>
      </c>
      <c r="X412" s="725" t="n">
        <f aca="false">X411+X326</f>
        <v>17140</v>
      </c>
      <c r="Y412" s="725" t="n">
        <f aca="false">Y411+Y326</f>
        <v>17310</v>
      </c>
      <c r="Z412" s="725" t="n">
        <f aca="false">Z411+Z326</f>
        <v>16810</v>
      </c>
      <c r="AA412" s="725" t="n">
        <f aca="false">AA411+AA326</f>
        <v>45940</v>
      </c>
      <c r="AB412" s="725" t="n">
        <f aca="false">AB411+AB326</f>
        <v>26960</v>
      </c>
      <c r="AC412" s="725" t="n">
        <f aca="false">AC411+AC326</f>
        <v>38460</v>
      </c>
      <c r="AD412" s="725" t="n">
        <f aca="false">AD411+AD326</f>
        <v>6500</v>
      </c>
      <c r="AE412" s="725" t="n">
        <f aca="false">AE411+AE326</f>
        <v>39950</v>
      </c>
      <c r="AF412" s="725" t="n">
        <f aca="false">AF411+AF326</f>
        <v>55950</v>
      </c>
      <c r="AG412" s="725" t="n">
        <f aca="false">AG411+AG326</f>
        <v>49950</v>
      </c>
      <c r="AH412" s="725" t="n">
        <f aca="false">AH411+AH326</f>
        <v>65950</v>
      </c>
      <c r="AI412" s="725" t="n">
        <f aca="false">AI411+AI326</f>
        <v>9200</v>
      </c>
      <c r="AJ412" s="725" t="n">
        <f aca="false">AJ411+AJ326</f>
        <v>44840</v>
      </c>
      <c r="AK412" s="725" t="n">
        <f aca="false">AK411+AK326</f>
        <v>39950</v>
      </c>
      <c r="AL412" s="725" t="e">
        <f aca="false">AL411+AL326</f>
        <v>#N/A</v>
      </c>
      <c r="AM412" s="725" t="e">
        <f aca="false">AM411+AM326</f>
        <v>#N/A</v>
      </c>
      <c r="AN412" s="725" t="e">
        <f aca="false">AN411+AN326</f>
        <v>#N/A</v>
      </c>
    </row>
    <row r="413" customFormat="false" ht="17.25" hidden="false" customHeight="false" outlineLevel="0" collapsed="false">
      <c r="A413" s="2"/>
      <c r="B413" s="4"/>
      <c r="C413" s="719" t="n">
        <v>18</v>
      </c>
      <c r="D413" s="637"/>
      <c r="E413" s="620"/>
      <c r="F413" s="721" t="n">
        <f aca="false">F412+F327</f>
        <v>0</v>
      </c>
      <c r="G413" s="722" t="n">
        <f aca="false">G412+G327</f>
        <v>0</v>
      </c>
      <c r="H413" s="722" t="n">
        <f aca="false">H412+H327</f>
        <v>0</v>
      </c>
      <c r="I413" s="722" t="n">
        <f aca="false">I412+I327</f>
        <v>0</v>
      </c>
      <c r="J413" s="639"/>
      <c r="K413" s="722" t="n">
        <f aca="false">SUM(F413:I413)</f>
        <v>0</v>
      </c>
      <c r="L413" s="639"/>
      <c r="M413" s="639"/>
      <c r="N413" s="722" t="n">
        <f aca="false">N412+N327</f>
        <v>0</v>
      </c>
      <c r="O413" s="722" t="n">
        <f aca="false">O412+O327</f>
        <v>0</v>
      </c>
      <c r="P413" s="722" t="n">
        <f aca="false">P412+P327</f>
        <v>0</v>
      </c>
      <c r="Q413" s="722" t="n">
        <f aca="false">Q412+Q327</f>
        <v>0</v>
      </c>
      <c r="R413" s="639"/>
      <c r="S413" s="723" t="n">
        <f aca="false">SUM(N413:Q413)</f>
        <v>0</v>
      </c>
      <c r="T413" s="639"/>
      <c r="U413" s="724" t="n">
        <f aca="false">U412+U327</f>
        <v>15200</v>
      </c>
      <c r="V413" s="725" t="n">
        <f aca="false">V412+V327</f>
        <v>18460</v>
      </c>
      <c r="W413" s="725" t="n">
        <f aca="false">W412+W327</f>
        <v>509000</v>
      </c>
      <c r="X413" s="725" t="n">
        <f aca="false">X412+X327</f>
        <v>17560</v>
      </c>
      <c r="Y413" s="725" t="n">
        <f aca="false">Y412+Y327</f>
        <v>17740</v>
      </c>
      <c r="Z413" s="725" t="n">
        <f aca="false">Z412+Z327</f>
        <v>17240</v>
      </c>
      <c r="AA413" s="725" t="n">
        <f aca="false">AA412+AA327</f>
        <v>46760</v>
      </c>
      <c r="AB413" s="725" t="n">
        <f aca="false">AB412+AB327</f>
        <v>27840</v>
      </c>
      <c r="AC413" s="725" t="n">
        <f aca="false">AC412+AC327</f>
        <v>39340</v>
      </c>
      <c r="AD413" s="725" t="n">
        <f aca="false">AD412+AD327</f>
        <v>6500</v>
      </c>
      <c r="AE413" s="725" t="n">
        <f aca="false">AE412+AE327</f>
        <v>40300</v>
      </c>
      <c r="AF413" s="725" t="n">
        <f aca="false">AF412+AF327</f>
        <v>56300</v>
      </c>
      <c r="AG413" s="725" t="n">
        <f aca="false">AG412+AG327</f>
        <v>50300</v>
      </c>
      <c r="AH413" s="725" t="n">
        <f aca="false">AH412+AH327</f>
        <v>66300</v>
      </c>
      <c r="AI413" s="725" t="n">
        <f aca="false">AI412+AI327</f>
        <v>9300</v>
      </c>
      <c r="AJ413" s="725" t="n">
        <f aca="false">AJ412+AJ327</f>
        <v>45360</v>
      </c>
      <c r="AK413" s="725" t="n">
        <f aca="false">AK412+AK327</f>
        <v>40300</v>
      </c>
      <c r="AL413" s="725" t="e">
        <f aca="false">AL412+AL327</f>
        <v>#N/A</v>
      </c>
      <c r="AM413" s="725" t="e">
        <f aca="false">AM412+AM327</f>
        <v>#N/A</v>
      </c>
      <c r="AN413" s="725" t="e">
        <f aca="false">AN412+AN327</f>
        <v>#N/A</v>
      </c>
    </row>
    <row r="414" customFormat="false" ht="17.25" hidden="false" customHeight="false" outlineLevel="0" collapsed="false">
      <c r="A414" s="2"/>
      <c r="B414" s="4"/>
      <c r="C414" s="719" t="n">
        <v>19</v>
      </c>
      <c r="D414" s="637"/>
      <c r="E414" s="620"/>
      <c r="F414" s="721" t="n">
        <f aca="false">F413+F328</f>
        <v>0</v>
      </c>
      <c r="G414" s="722" t="n">
        <f aca="false">G413+G328</f>
        <v>0</v>
      </c>
      <c r="H414" s="722" t="n">
        <f aca="false">H413+H328</f>
        <v>0</v>
      </c>
      <c r="I414" s="722" t="n">
        <f aca="false">I413+I328</f>
        <v>0</v>
      </c>
      <c r="J414" s="639"/>
      <c r="K414" s="722" t="n">
        <f aca="false">SUM(F414:I414)</f>
        <v>0</v>
      </c>
      <c r="L414" s="639"/>
      <c r="M414" s="639"/>
      <c r="N414" s="722" t="n">
        <f aca="false">N413+N328</f>
        <v>0</v>
      </c>
      <c r="O414" s="722" t="n">
        <f aca="false">O413+O328</f>
        <v>0</v>
      </c>
      <c r="P414" s="722" t="n">
        <f aca="false">P413+P328</f>
        <v>0</v>
      </c>
      <c r="Q414" s="722" t="n">
        <f aca="false">Q413+Q328</f>
        <v>0</v>
      </c>
      <c r="R414" s="639"/>
      <c r="S414" s="723" t="n">
        <f aca="false">SUM(N414:Q414)</f>
        <v>0</v>
      </c>
      <c r="T414" s="639"/>
      <c r="U414" s="724" t="n">
        <f aca="false">U413+U328</f>
        <v>15600</v>
      </c>
      <c r="V414" s="725" t="n">
        <f aca="false">V413+V328</f>
        <v>28430</v>
      </c>
      <c r="W414" s="725" t="n">
        <f aca="false">W413+W328</f>
        <v>509500</v>
      </c>
      <c r="X414" s="725" t="n">
        <f aca="false">X413+X328</f>
        <v>17980</v>
      </c>
      <c r="Y414" s="725" t="n">
        <f aca="false">Y413+Y328</f>
        <v>18170</v>
      </c>
      <c r="Z414" s="725" t="n">
        <f aca="false">Z413+Z328</f>
        <v>17670</v>
      </c>
      <c r="AA414" s="725" t="n">
        <f aca="false">AA413+AA328</f>
        <v>62080</v>
      </c>
      <c r="AB414" s="725" t="n">
        <f aca="false">AB413+AB328</f>
        <v>28720</v>
      </c>
      <c r="AC414" s="725" t="n">
        <f aca="false">AC413+AC328</f>
        <v>40220</v>
      </c>
      <c r="AD414" s="725" t="n">
        <f aca="false">AD413+AD328</f>
        <v>6500</v>
      </c>
      <c r="AE414" s="725" t="n">
        <f aca="false">AE413+AE328</f>
        <v>40650</v>
      </c>
      <c r="AF414" s="725" t="n">
        <f aca="false">AF413+AF328</f>
        <v>56650</v>
      </c>
      <c r="AG414" s="725" t="n">
        <f aca="false">AG413+AG328</f>
        <v>50650</v>
      </c>
      <c r="AH414" s="725" t="n">
        <f aca="false">AH413+AH328</f>
        <v>66650</v>
      </c>
      <c r="AI414" s="725" t="n">
        <f aca="false">AI413+AI328</f>
        <v>9400</v>
      </c>
      <c r="AJ414" s="725" t="n">
        <f aca="false">AJ413+AJ328</f>
        <v>45880</v>
      </c>
      <c r="AK414" s="725" t="n">
        <f aca="false">AK413+AK328</f>
        <v>40650</v>
      </c>
      <c r="AL414" s="725" t="e">
        <f aca="false">AL413+AL328</f>
        <v>#N/A</v>
      </c>
      <c r="AM414" s="725" t="e">
        <f aca="false">AM413+AM328</f>
        <v>#N/A</v>
      </c>
      <c r="AN414" s="725" t="e">
        <f aca="false">AN413+AN328</f>
        <v>#N/A</v>
      </c>
    </row>
    <row r="415" customFormat="false" ht="17.25" hidden="false" customHeight="false" outlineLevel="0" collapsed="false">
      <c r="A415" s="2"/>
      <c r="B415" s="4"/>
      <c r="C415" s="719" t="n">
        <v>20</v>
      </c>
      <c r="D415" s="637"/>
      <c r="E415" s="620"/>
      <c r="F415" s="721" t="n">
        <f aca="false">F414+F329</f>
        <v>0</v>
      </c>
      <c r="G415" s="722" t="n">
        <f aca="false">G414+G329</f>
        <v>0</v>
      </c>
      <c r="H415" s="722" t="n">
        <f aca="false">H414+H329</f>
        <v>0</v>
      </c>
      <c r="I415" s="722" t="n">
        <f aca="false">I414+I329</f>
        <v>0</v>
      </c>
      <c r="J415" s="639"/>
      <c r="K415" s="722" t="n">
        <f aca="false">SUM(F415:I415)</f>
        <v>0</v>
      </c>
      <c r="L415" s="639"/>
      <c r="M415" s="639"/>
      <c r="N415" s="722" t="n">
        <f aca="false">N414+N329</f>
        <v>0</v>
      </c>
      <c r="O415" s="722" t="n">
        <f aca="false">O414+O329</f>
        <v>0</v>
      </c>
      <c r="P415" s="722" t="n">
        <f aca="false">P414+P329</f>
        <v>0</v>
      </c>
      <c r="Q415" s="722" t="n">
        <f aca="false">Q414+Q329</f>
        <v>0</v>
      </c>
      <c r="R415" s="639"/>
      <c r="S415" s="723" t="n">
        <f aca="false">SUM(N415:Q415)</f>
        <v>0</v>
      </c>
      <c r="T415" s="639"/>
      <c r="U415" s="724" t="n">
        <f aca="false">U414+U329</f>
        <v>16000</v>
      </c>
      <c r="V415" s="725" t="n">
        <f aca="false">V414+V329</f>
        <v>28900</v>
      </c>
      <c r="W415" s="725" t="n">
        <f aca="false">W414+W329</f>
        <v>510000</v>
      </c>
      <c r="X415" s="725" t="n">
        <f aca="false">X414+X329</f>
        <v>18400</v>
      </c>
      <c r="Y415" s="725" t="n">
        <f aca="false">Y414+Y329</f>
        <v>18600</v>
      </c>
      <c r="Z415" s="725" t="n">
        <f aca="false">Z414+Z329</f>
        <v>18100</v>
      </c>
      <c r="AA415" s="725" t="n">
        <f aca="false">AA414+AA329</f>
        <v>62900</v>
      </c>
      <c r="AB415" s="725" t="n">
        <f aca="false">AB414+AB329</f>
        <v>29600</v>
      </c>
      <c r="AC415" s="725" t="n">
        <f aca="false">AC414+AC329</f>
        <v>41100</v>
      </c>
      <c r="AD415" s="725" t="n">
        <f aca="false">AD414+AD329</f>
        <v>6500</v>
      </c>
      <c r="AE415" s="725" t="n">
        <f aca="false">AE414+AE329</f>
        <v>41000</v>
      </c>
      <c r="AF415" s="725" t="n">
        <f aca="false">AF414+AF329</f>
        <v>57000</v>
      </c>
      <c r="AG415" s="725" t="n">
        <f aca="false">AG414+AG329</f>
        <v>51000</v>
      </c>
      <c r="AH415" s="725" t="n">
        <f aca="false">AH414+AH329</f>
        <v>67000</v>
      </c>
      <c r="AI415" s="725" t="n">
        <f aca="false">AI414+AI329</f>
        <v>9500</v>
      </c>
      <c r="AJ415" s="725" t="n">
        <f aca="false">AJ414+AJ329</f>
        <v>46400</v>
      </c>
      <c r="AK415" s="725" t="n">
        <f aca="false">AK414+AK329</f>
        <v>41000</v>
      </c>
      <c r="AL415" s="725" t="e">
        <f aca="false">AL414+AL329</f>
        <v>#N/A</v>
      </c>
      <c r="AM415" s="725" t="e">
        <f aca="false">AM414+AM329</f>
        <v>#N/A</v>
      </c>
      <c r="AN415" s="725" t="e">
        <f aca="false">AN414+AN329</f>
        <v>#N/A</v>
      </c>
    </row>
    <row r="416" customFormat="false" ht="17.25" hidden="false" customHeight="false" outlineLevel="0" collapsed="false">
      <c r="A416" s="2"/>
      <c r="B416" s="4"/>
      <c r="C416" s="719" t="n">
        <v>21</v>
      </c>
      <c r="D416" s="637"/>
      <c r="E416" s="620"/>
      <c r="F416" s="721" t="n">
        <f aca="false">F415+F330</f>
        <v>0</v>
      </c>
      <c r="G416" s="722" t="n">
        <f aca="false">G415+G330</f>
        <v>0</v>
      </c>
      <c r="H416" s="722" t="n">
        <f aca="false">H415+H330</f>
        <v>0</v>
      </c>
      <c r="I416" s="722" t="n">
        <f aca="false">I415+I330</f>
        <v>0</v>
      </c>
      <c r="J416" s="639"/>
      <c r="K416" s="722" t="n">
        <f aca="false">SUM(F416:I416)</f>
        <v>0</v>
      </c>
      <c r="L416" s="639"/>
      <c r="M416" s="639"/>
      <c r="N416" s="722" t="n">
        <f aca="false">N415+N330</f>
        <v>0</v>
      </c>
      <c r="O416" s="722" t="n">
        <f aca="false">O415+O330</f>
        <v>0</v>
      </c>
      <c r="P416" s="722" t="n">
        <f aca="false">P415+P330</f>
        <v>0</v>
      </c>
      <c r="Q416" s="722" t="n">
        <f aca="false">Q415+Q330</f>
        <v>0</v>
      </c>
      <c r="R416" s="639"/>
      <c r="S416" s="723" t="n">
        <f aca="false">SUM(N416:Q416)</f>
        <v>0</v>
      </c>
      <c r="T416" s="639"/>
      <c r="U416" s="724" t="n">
        <f aca="false">U415+U330</f>
        <v>16400</v>
      </c>
      <c r="V416" s="725" t="n">
        <f aca="false">V415+V330</f>
        <v>29370</v>
      </c>
      <c r="W416" s="725" t="n">
        <f aca="false">W415+W330</f>
        <v>520500</v>
      </c>
      <c r="X416" s="725" t="n">
        <f aca="false">X415+X330</f>
        <v>28320</v>
      </c>
      <c r="Y416" s="725" t="n">
        <f aca="false">Y415+Y330</f>
        <v>28530</v>
      </c>
      <c r="Z416" s="725" t="n">
        <f aca="false">Z415+Z330</f>
        <v>27530</v>
      </c>
      <c r="AA416" s="725" t="n">
        <f aca="false">AA415+AA330</f>
        <v>63720</v>
      </c>
      <c r="AB416" s="725" t="n">
        <f aca="false">AB415+AB330</f>
        <v>40980</v>
      </c>
      <c r="AC416" s="725" t="n">
        <f aca="false">AC415+AC330</f>
        <v>58980</v>
      </c>
      <c r="AD416" s="725" t="n">
        <f aca="false">AD415+AD330</f>
        <v>12500</v>
      </c>
      <c r="AE416" s="725" t="n">
        <f aca="false">AE415+AE330</f>
        <v>53850</v>
      </c>
      <c r="AF416" s="725" t="n">
        <f aca="false">AF415+AF330</f>
        <v>75350</v>
      </c>
      <c r="AG416" s="725" t="n">
        <f aca="false">AG415+AG330</f>
        <v>73850</v>
      </c>
      <c r="AH416" s="725" t="n">
        <f aca="false">AH415+AH330</f>
        <v>95350</v>
      </c>
      <c r="AI416" s="725" t="n">
        <f aca="false">AI415+AI330</f>
        <v>9600</v>
      </c>
      <c r="AJ416" s="725" t="n">
        <f aca="false">AJ415+AJ330</f>
        <v>70420</v>
      </c>
      <c r="AK416" s="725" t="n">
        <f aca="false">AK415+AK330</f>
        <v>53850</v>
      </c>
      <c r="AL416" s="725" t="e">
        <f aca="false">AL415+AL330</f>
        <v>#N/A</v>
      </c>
      <c r="AM416" s="725" t="e">
        <f aca="false">AM415+AM330</f>
        <v>#N/A</v>
      </c>
      <c r="AN416" s="725" t="e">
        <f aca="false">AN415+AN330</f>
        <v>#N/A</v>
      </c>
    </row>
    <row r="417" customFormat="false" ht="17.25" hidden="false" customHeight="false" outlineLevel="0" collapsed="false">
      <c r="A417" s="2"/>
      <c r="B417" s="4"/>
      <c r="C417" s="719" t="n">
        <v>22</v>
      </c>
      <c r="D417" s="637"/>
      <c r="E417" s="620"/>
      <c r="F417" s="721" t="n">
        <f aca="false">F416+F331</f>
        <v>0</v>
      </c>
      <c r="G417" s="722" t="n">
        <f aca="false">G416+G331</f>
        <v>0</v>
      </c>
      <c r="H417" s="722" t="n">
        <f aca="false">H416+H331</f>
        <v>0</v>
      </c>
      <c r="I417" s="722" t="n">
        <f aca="false">I416+I331</f>
        <v>0</v>
      </c>
      <c r="J417" s="639"/>
      <c r="K417" s="722" t="n">
        <f aca="false">SUM(F417:I417)</f>
        <v>0</v>
      </c>
      <c r="L417" s="639"/>
      <c r="M417" s="639"/>
      <c r="N417" s="722" t="n">
        <f aca="false">N416+N331</f>
        <v>0</v>
      </c>
      <c r="O417" s="722" t="n">
        <f aca="false">O416+O331</f>
        <v>0</v>
      </c>
      <c r="P417" s="722" t="n">
        <f aca="false">P416+P331</f>
        <v>0</v>
      </c>
      <c r="Q417" s="722" t="n">
        <f aca="false">Q416+Q331</f>
        <v>0</v>
      </c>
      <c r="R417" s="639"/>
      <c r="S417" s="723" t="n">
        <f aca="false">SUM(N417:Q417)</f>
        <v>0</v>
      </c>
      <c r="T417" s="639"/>
      <c r="U417" s="724" t="n">
        <f aca="false">U416+U331</f>
        <v>16800</v>
      </c>
      <c r="V417" s="725" t="n">
        <f aca="false">V416+V331</f>
        <v>29840</v>
      </c>
      <c r="W417" s="725" t="n">
        <f aca="false">W416+W331</f>
        <v>521000</v>
      </c>
      <c r="X417" s="725" t="n">
        <f aca="false">X416+X331</f>
        <v>28740</v>
      </c>
      <c r="Y417" s="725" t="n">
        <f aca="false">Y416+Y331</f>
        <v>28960</v>
      </c>
      <c r="Z417" s="725" t="n">
        <f aca="false">Z416+Z331</f>
        <v>27960</v>
      </c>
      <c r="AA417" s="725" t="n">
        <f aca="false">AA416+AA331</f>
        <v>64540</v>
      </c>
      <c r="AB417" s="725" t="n">
        <f aca="false">AB416+AB331</f>
        <v>41860</v>
      </c>
      <c r="AC417" s="725" t="n">
        <f aca="false">AC416+AC331</f>
        <v>59860</v>
      </c>
      <c r="AD417" s="725" t="n">
        <f aca="false">AD416+AD331</f>
        <v>12500</v>
      </c>
      <c r="AE417" s="725" t="n">
        <f aca="false">AE416+AE331</f>
        <v>54200</v>
      </c>
      <c r="AF417" s="725" t="n">
        <f aca="false">AF416+AF331</f>
        <v>75700</v>
      </c>
      <c r="AG417" s="725" t="n">
        <f aca="false">AG416+AG331</f>
        <v>74200</v>
      </c>
      <c r="AH417" s="725" t="n">
        <f aca="false">AH416+AH331</f>
        <v>95700</v>
      </c>
      <c r="AI417" s="725" t="n">
        <f aca="false">AI416+AI331</f>
        <v>9700</v>
      </c>
      <c r="AJ417" s="725" t="n">
        <f aca="false">AJ416+AJ331</f>
        <v>70940</v>
      </c>
      <c r="AK417" s="725" t="n">
        <f aca="false">AK416+AK331</f>
        <v>54200</v>
      </c>
      <c r="AL417" s="725" t="e">
        <f aca="false">AL416+AL331</f>
        <v>#N/A</v>
      </c>
      <c r="AM417" s="725" t="e">
        <f aca="false">AM416+AM331</f>
        <v>#N/A</v>
      </c>
      <c r="AN417" s="725" t="e">
        <f aca="false">AN416+AN331</f>
        <v>#N/A</v>
      </c>
    </row>
    <row r="418" customFormat="false" ht="17.25" hidden="false" customHeight="false" outlineLevel="0" collapsed="false">
      <c r="A418" s="2"/>
      <c r="B418" s="4"/>
      <c r="C418" s="719" t="n">
        <v>23</v>
      </c>
      <c r="D418" s="637"/>
      <c r="E418" s="620"/>
      <c r="F418" s="721" t="n">
        <f aca="false">F417+F332</f>
        <v>0</v>
      </c>
      <c r="G418" s="722" t="n">
        <f aca="false">G417+G332</f>
        <v>0</v>
      </c>
      <c r="H418" s="722" t="n">
        <f aca="false">H417+H332</f>
        <v>0</v>
      </c>
      <c r="I418" s="722" t="n">
        <f aca="false">I417+I332</f>
        <v>0</v>
      </c>
      <c r="J418" s="639"/>
      <c r="K418" s="722" t="n">
        <f aca="false">SUM(F418:I418)</f>
        <v>0</v>
      </c>
      <c r="L418" s="639"/>
      <c r="M418" s="639"/>
      <c r="N418" s="722" t="n">
        <f aca="false">N417+N332</f>
        <v>0</v>
      </c>
      <c r="O418" s="722" t="n">
        <f aca="false">O417+O332</f>
        <v>0</v>
      </c>
      <c r="P418" s="722" t="n">
        <f aca="false">P417+P332</f>
        <v>0</v>
      </c>
      <c r="Q418" s="722" t="n">
        <f aca="false">Q417+Q332</f>
        <v>0</v>
      </c>
      <c r="R418" s="639"/>
      <c r="S418" s="723" t="n">
        <f aca="false">SUM(N418:Q418)</f>
        <v>0</v>
      </c>
      <c r="T418" s="639"/>
      <c r="U418" s="724" t="n">
        <f aca="false">U417+U332</f>
        <v>17200</v>
      </c>
      <c r="V418" s="725" t="n">
        <f aca="false">V417+V332</f>
        <v>30310</v>
      </c>
      <c r="W418" s="725" t="n">
        <f aca="false">W417+W332</f>
        <v>521500</v>
      </c>
      <c r="X418" s="725" t="n">
        <f aca="false">X417+X332</f>
        <v>29160</v>
      </c>
      <c r="Y418" s="725" t="n">
        <f aca="false">Y417+Y332</f>
        <v>29390</v>
      </c>
      <c r="Z418" s="725" t="n">
        <f aca="false">Z417+Z332</f>
        <v>28390</v>
      </c>
      <c r="AA418" s="725" t="n">
        <f aca="false">AA417+AA332</f>
        <v>65360</v>
      </c>
      <c r="AB418" s="725" t="n">
        <f aca="false">AB417+AB332</f>
        <v>42740</v>
      </c>
      <c r="AC418" s="725" t="n">
        <f aca="false">AC417+AC332</f>
        <v>60740</v>
      </c>
      <c r="AD418" s="725" t="n">
        <f aca="false">AD417+AD332</f>
        <v>12500</v>
      </c>
      <c r="AE418" s="725" t="n">
        <f aca="false">AE417+AE332</f>
        <v>54550</v>
      </c>
      <c r="AF418" s="725" t="n">
        <f aca="false">AF417+AF332</f>
        <v>76050</v>
      </c>
      <c r="AG418" s="725" t="n">
        <f aca="false">AG417+AG332</f>
        <v>74550</v>
      </c>
      <c r="AH418" s="725" t="n">
        <f aca="false">AH417+AH332</f>
        <v>96050</v>
      </c>
      <c r="AI418" s="725" t="n">
        <f aca="false">AI417+AI332</f>
        <v>9800</v>
      </c>
      <c r="AJ418" s="725" t="n">
        <f aca="false">AJ417+AJ332</f>
        <v>71460</v>
      </c>
      <c r="AK418" s="725" t="n">
        <f aca="false">AK417+AK332</f>
        <v>54550</v>
      </c>
      <c r="AL418" s="725" t="e">
        <f aca="false">AL417+AL332</f>
        <v>#N/A</v>
      </c>
      <c r="AM418" s="725" t="e">
        <f aca="false">AM417+AM332</f>
        <v>#N/A</v>
      </c>
      <c r="AN418" s="725" t="e">
        <f aca="false">AN417+AN332</f>
        <v>#N/A</v>
      </c>
    </row>
    <row r="419" customFormat="false" ht="17.25" hidden="false" customHeight="false" outlineLevel="0" collapsed="false">
      <c r="A419" s="2"/>
      <c r="B419" s="4"/>
      <c r="C419" s="719" t="n">
        <v>24</v>
      </c>
      <c r="D419" s="637"/>
      <c r="E419" s="620"/>
      <c r="F419" s="721" t="n">
        <f aca="false">F418+F333</f>
        <v>0</v>
      </c>
      <c r="G419" s="722" t="n">
        <f aca="false">G418+G333</f>
        <v>0</v>
      </c>
      <c r="H419" s="722" t="n">
        <f aca="false">H418+H333</f>
        <v>0</v>
      </c>
      <c r="I419" s="722" t="n">
        <f aca="false">I418+I333</f>
        <v>0</v>
      </c>
      <c r="J419" s="639"/>
      <c r="K419" s="722" t="n">
        <f aca="false">SUM(F419:I419)</f>
        <v>0</v>
      </c>
      <c r="L419" s="639"/>
      <c r="M419" s="639"/>
      <c r="N419" s="722" t="n">
        <f aca="false">N418+N333</f>
        <v>0</v>
      </c>
      <c r="O419" s="722" t="n">
        <f aca="false">O418+O333</f>
        <v>0</v>
      </c>
      <c r="P419" s="722" t="n">
        <f aca="false">P418+P333</f>
        <v>0</v>
      </c>
      <c r="Q419" s="722" t="n">
        <f aca="false">Q418+Q333</f>
        <v>0</v>
      </c>
      <c r="R419" s="639"/>
      <c r="S419" s="723" t="n">
        <f aca="false">SUM(N419:Q419)</f>
        <v>0</v>
      </c>
      <c r="T419" s="639"/>
      <c r="U419" s="724" t="n">
        <f aca="false">U418+U333</f>
        <v>17600</v>
      </c>
      <c r="V419" s="725" t="n">
        <f aca="false">V418+V333</f>
        <v>30780</v>
      </c>
      <c r="W419" s="725" t="n">
        <f aca="false">W418+W333</f>
        <v>522000</v>
      </c>
      <c r="X419" s="725" t="n">
        <f aca="false">X418+X333</f>
        <v>29580</v>
      </c>
      <c r="Y419" s="725" t="n">
        <f aca="false">Y418+Y333</f>
        <v>29820</v>
      </c>
      <c r="Z419" s="725" t="n">
        <f aca="false">Z418+Z333</f>
        <v>28820</v>
      </c>
      <c r="AA419" s="725" t="n">
        <f aca="false">AA418+AA333</f>
        <v>66180</v>
      </c>
      <c r="AB419" s="725" t="n">
        <f aca="false">AB418+AB333</f>
        <v>43620</v>
      </c>
      <c r="AC419" s="725" t="n">
        <f aca="false">AC418+AC333</f>
        <v>61620</v>
      </c>
      <c r="AD419" s="725" t="n">
        <f aca="false">AD418+AD333</f>
        <v>12500</v>
      </c>
      <c r="AE419" s="725" t="n">
        <f aca="false">AE418+AE333</f>
        <v>54900</v>
      </c>
      <c r="AF419" s="725" t="n">
        <f aca="false">AF418+AF333</f>
        <v>76400</v>
      </c>
      <c r="AG419" s="725" t="n">
        <f aca="false">AG418+AG333</f>
        <v>74900</v>
      </c>
      <c r="AH419" s="725" t="n">
        <f aca="false">AH418+AH333</f>
        <v>96400</v>
      </c>
      <c r="AI419" s="725" t="n">
        <f aca="false">AI418+AI333</f>
        <v>9900</v>
      </c>
      <c r="AJ419" s="725" t="n">
        <f aca="false">AJ418+AJ333</f>
        <v>71980</v>
      </c>
      <c r="AK419" s="725" t="n">
        <f aca="false">AK418+AK333</f>
        <v>54900</v>
      </c>
      <c r="AL419" s="725" t="e">
        <f aca="false">AL418+AL333</f>
        <v>#N/A</v>
      </c>
      <c r="AM419" s="725" t="e">
        <f aca="false">AM418+AM333</f>
        <v>#N/A</v>
      </c>
      <c r="AN419" s="725" t="e">
        <f aca="false">AN418+AN333</f>
        <v>#N/A</v>
      </c>
    </row>
    <row r="420" customFormat="false" ht="17.25" hidden="false" customHeight="false" outlineLevel="0" collapsed="false">
      <c r="A420" s="2"/>
      <c r="B420" s="4"/>
      <c r="C420" s="719" t="n">
        <v>25</v>
      </c>
      <c r="D420" s="637"/>
      <c r="E420" s="620"/>
      <c r="F420" s="721" t="n">
        <f aca="false">F419+F334</f>
        <v>0</v>
      </c>
      <c r="G420" s="722" t="n">
        <f aca="false">G419+G334</f>
        <v>0</v>
      </c>
      <c r="H420" s="722" t="n">
        <f aca="false">H419+H334</f>
        <v>0</v>
      </c>
      <c r="I420" s="722" t="n">
        <f aca="false">I419+I334</f>
        <v>0</v>
      </c>
      <c r="J420" s="639"/>
      <c r="K420" s="722" t="n">
        <f aca="false">SUM(F420:I420)</f>
        <v>0</v>
      </c>
      <c r="L420" s="639"/>
      <c r="M420" s="639"/>
      <c r="N420" s="722" t="n">
        <f aca="false">N419+N334</f>
        <v>0</v>
      </c>
      <c r="O420" s="722" t="n">
        <f aca="false">O419+O334</f>
        <v>0</v>
      </c>
      <c r="P420" s="722" t="n">
        <f aca="false">P419+P334</f>
        <v>0</v>
      </c>
      <c r="Q420" s="722" t="n">
        <f aca="false">Q419+Q334</f>
        <v>0</v>
      </c>
      <c r="R420" s="639"/>
      <c r="S420" s="723" t="n">
        <f aca="false">SUM(N420:Q420)</f>
        <v>0</v>
      </c>
      <c r="T420" s="639"/>
      <c r="U420" s="724" t="n">
        <f aca="false">U419+U334</f>
        <v>18000</v>
      </c>
      <c r="V420" s="725" t="n">
        <f aca="false">V419+V334</f>
        <v>31250</v>
      </c>
      <c r="W420" s="725" t="n">
        <f aca="false">W419+W334</f>
        <v>522500</v>
      </c>
      <c r="X420" s="725" t="n">
        <f aca="false">X419+X334</f>
        <v>30000</v>
      </c>
      <c r="Y420" s="725" t="n">
        <f aca="false">Y419+Y334</f>
        <v>30250</v>
      </c>
      <c r="Z420" s="725" t="n">
        <f aca="false">Z419+Z334</f>
        <v>29250</v>
      </c>
      <c r="AA420" s="725" t="n">
        <f aca="false">AA419+AA334</f>
        <v>67000</v>
      </c>
      <c r="AB420" s="725" t="n">
        <f aca="false">AB419+AB334</f>
        <v>44500</v>
      </c>
      <c r="AC420" s="725" t="n">
        <f aca="false">AC419+AC334</f>
        <v>62500</v>
      </c>
      <c r="AD420" s="725" t="n">
        <f aca="false">AD419+AD334</f>
        <v>12500</v>
      </c>
      <c r="AE420" s="725" t="n">
        <f aca="false">AE419+AE334</f>
        <v>55250</v>
      </c>
      <c r="AF420" s="725" t="n">
        <f aca="false">AF419+AF334</f>
        <v>76750</v>
      </c>
      <c r="AG420" s="725" t="n">
        <f aca="false">AG419+AG334</f>
        <v>75250</v>
      </c>
      <c r="AH420" s="725" t="n">
        <f aca="false">AH419+AH334</f>
        <v>96750</v>
      </c>
      <c r="AI420" s="725" t="n">
        <f aca="false">AI419+AI334</f>
        <v>10000</v>
      </c>
      <c r="AJ420" s="725" t="n">
        <f aca="false">AJ419+AJ334</f>
        <v>72500</v>
      </c>
      <c r="AK420" s="725" t="n">
        <f aca="false">AK419+AK334</f>
        <v>55250</v>
      </c>
      <c r="AL420" s="725" t="e">
        <f aca="false">AL419+AL334</f>
        <v>#N/A</v>
      </c>
      <c r="AM420" s="725" t="e">
        <f aca="false">AM419+AM334</f>
        <v>#N/A</v>
      </c>
      <c r="AN420" s="725" t="e">
        <f aca="false">AN419+AN334</f>
        <v>#N/A</v>
      </c>
    </row>
    <row r="421" customFormat="false" ht="17.25" hidden="false" customHeight="false" outlineLevel="0" collapsed="false">
      <c r="A421" s="2"/>
      <c r="B421" s="4"/>
      <c r="C421" s="719" t="n">
        <v>26</v>
      </c>
      <c r="D421" s="637"/>
      <c r="E421" s="620"/>
      <c r="F421" s="721" t="n">
        <f aca="false">F420+F335</f>
        <v>0</v>
      </c>
      <c r="G421" s="722" t="n">
        <f aca="false">G420+G335</f>
        <v>0</v>
      </c>
      <c r="H421" s="722" t="n">
        <f aca="false">H420+H335</f>
        <v>0</v>
      </c>
      <c r="I421" s="722" t="n">
        <f aca="false">I420+I335</f>
        <v>0</v>
      </c>
      <c r="J421" s="639"/>
      <c r="K421" s="722" t="n">
        <f aca="false">SUM(F421:I421)</f>
        <v>0</v>
      </c>
      <c r="L421" s="639"/>
      <c r="M421" s="639"/>
      <c r="N421" s="722" t="n">
        <f aca="false">N420+N335</f>
        <v>0</v>
      </c>
      <c r="O421" s="722" t="n">
        <f aca="false">O420+O335</f>
        <v>0</v>
      </c>
      <c r="P421" s="722" t="n">
        <f aca="false">P420+P335</f>
        <v>0</v>
      </c>
      <c r="Q421" s="722" t="n">
        <f aca="false">Q420+Q335</f>
        <v>0</v>
      </c>
      <c r="R421" s="639"/>
      <c r="S421" s="723" t="n">
        <f aca="false">SUM(N421:Q421)</f>
        <v>0</v>
      </c>
      <c r="T421" s="639"/>
      <c r="U421" s="724" t="n">
        <f aca="false">U420+U335</f>
        <v>18400</v>
      </c>
      <c r="V421" s="725" t="n">
        <f aca="false">V420+V335</f>
        <v>31720</v>
      </c>
      <c r="W421" s="725" t="n">
        <f aca="false">W420+W335</f>
        <v>523000</v>
      </c>
      <c r="X421" s="725" t="n">
        <f aca="false">X420+X335</f>
        <v>30420</v>
      </c>
      <c r="Y421" s="725" t="n">
        <f aca="false">Y420+Y335</f>
        <v>30680</v>
      </c>
      <c r="Z421" s="725" t="n">
        <f aca="false">Z420+Z335</f>
        <v>29680</v>
      </c>
      <c r="AA421" s="725" t="n">
        <f aca="false">AA420+AA335</f>
        <v>67820</v>
      </c>
      <c r="AB421" s="725" t="n">
        <f aca="false">AB420+AB335</f>
        <v>45380</v>
      </c>
      <c r="AC421" s="725" t="n">
        <f aca="false">AC420+AC335</f>
        <v>63380</v>
      </c>
      <c r="AD421" s="725" t="n">
        <f aca="false">AD420+AD335</f>
        <v>12500</v>
      </c>
      <c r="AE421" s="725" t="n">
        <f aca="false">AE420+AE335</f>
        <v>55600</v>
      </c>
      <c r="AF421" s="725" t="n">
        <f aca="false">AF420+AF335</f>
        <v>77100</v>
      </c>
      <c r="AG421" s="725" t="n">
        <f aca="false">AG420+AG335</f>
        <v>75600</v>
      </c>
      <c r="AH421" s="725" t="n">
        <f aca="false">AH420+AH335</f>
        <v>97100</v>
      </c>
      <c r="AI421" s="725" t="n">
        <f aca="false">AI420+AI335</f>
        <v>10100</v>
      </c>
      <c r="AJ421" s="725" t="n">
        <f aca="false">AJ420+AJ335</f>
        <v>73020</v>
      </c>
      <c r="AK421" s="725" t="n">
        <f aca="false">AK420+AK335</f>
        <v>55600</v>
      </c>
      <c r="AL421" s="725" t="e">
        <f aca="false">AL420+AL335</f>
        <v>#N/A</v>
      </c>
      <c r="AM421" s="725" t="e">
        <f aca="false">AM420+AM335</f>
        <v>#N/A</v>
      </c>
      <c r="AN421" s="725" t="e">
        <f aca="false">AN420+AN335</f>
        <v>#N/A</v>
      </c>
    </row>
    <row r="422" customFormat="false" ht="17.25" hidden="false" customHeight="false" outlineLevel="0" collapsed="false">
      <c r="A422" s="2"/>
      <c r="B422" s="4"/>
      <c r="C422" s="719" t="n">
        <v>27</v>
      </c>
      <c r="D422" s="637"/>
      <c r="E422" s="620"/>
      <c r="F422" s="721" t="n">
        <f aca="false">F421+F336</f>
        <v>0</v>
      </c>
      <c r="G422" s="722" t="n">
        <f aca="false">G421+G336</f>
        <v>0</v>
      </c>
      <c r="H422" s="722" t="n">
        <f aca="false">H421+H336</f>
        <v>0</v>
      </c>
      <c r="I422" s="722" t="n">
        <f aca="false">I421+I336</f>
        <v>0</v>
      </c>
      <c r="J422" s="639"/>
      <c r="K422" s="722" t="n">
        <f aca="false">SUM(F422:I422)</f>
        <v>0</v>
      </c>
      <c r="L422" s="639"/>
      <c r="M422" s="639"/>
      <c r="N422" s="722" t="n">
        <f aca="false">N421+N336</f>
        <v>0</v>
      </c>
      <c r="O422" s="722" t="n">
        <f aca="false">O421+O336</f>
        <v>0</v>
      </c>
      <c r="P422" s="722" t="n">
        <f aca="false">P421+P336</f>
        <v>0</v>
      </c>
      <c r="Q422" s="722" t="n">
        <f aca="false">Q421+Q336</f>
        <v>0</v>
      </c>
      <c r="R422" s="639"/>
      <c r="S422" s="723" t="n">
        <f aca="false">SUM(N422:Q422)</f>
        <v>0</v>
      </c>
      <c r="T422" s="639"/>
      <c r="U422" s="724" t="n">
        <f aca="false">U421+U336</f>
        <v>18800</v>
      </c>
      <c r="V422" s="725" t="n">
        <f aca="false">V421+V336</f>
        <v>32190</v>
      </c>
      <c r="W422" s="725" t="n">
        <f aca="false">W421+W336</f>
        <v>523500</v>
      </c>
      <c r="X422" s="725" t="n">
        <f aca="false">X421+X336</f>
        <v>30840</v>
      </c>
      <c r="Y422" s="725" t="n">
        <f aca="false">Y421+Y336</f>
        <v>31110</v>
      </c>
      <c r="Z422" s="725" t="n">
        <f aca="false">Z421+Z336</f>
        <v>30110</v>
      </c>
      <c r="AA422" s="725" t="n">
        <f aca="false">AA421+AA336</f>
        <v>68640</v>
      </c>
      <c r="AB422" s="725" t="n">
        <f aca="false">AB421+AB336</f>
        <v>46260</v>
      </c>
      <c r="AC422" s="725" t="n">
        <f aca="false">AC421+AC336</f>
        <v>64260</v>
      </c>
      <c r="AD422" s="725" t="n">
        <f aca="false">AD421+AD336</f>
        <v>12500</v>
      </c>
      <c r="AE422" s="725" t="n">
        <f aca="false">AE421+AE336</f>
        <v>55950</v>
      </c>
      <c r="AF422" s="725" t="n">
        <f aca="false">AF421+AF336</f>
        <v>77450</v>
      </c>
      <c r="AG422" s="725" t="n">
        <f aca="false">AG421+AG336</f>
        <v>75950</v>
      </c>
      <c r="AH422" s="725" t="n">
        <f aca="false">AH421+AH336</f>
        <v>97450</v>
      </c>
      <c r="AI422" s="725" t="n">
        <f aca="false">AI421+AI336</f>
        <v>10200</v>
      </c>
      <c r="AJ422" s="725" t="n">
        <f aca="false">AJ421+AJ336</f>
        <v>73540</v>
      </c>
      <c r="AK422" s="725" t="n">
        <f aca="false">AK421+AK336</f>
        <v>55950</v>
      </c>
      <c r="AL422" s="725" t="e">
        <f aca="false">AL421+AL336</f>
        <v>#N/A</v>
      </c>
      <c r="AM422" s="725" t="e">
        <f aca="false">AM421+AM336</f>
        <v>#N/A</v>
      </c>
      <c r="AN422" s="725" t="e">
        <f aca="false">AN421+AN336</f>
        <v>#N/A</v>
      </c>
    </row>
    <row r="423" customFormat="false" ht="17.25" hidden="false" customHeight="false" outlineLevel="0" collapsed="false">
      <c r="A423" s="2"/>
      <c r="B423" s="4"/>
      <c r="C423" s="719" t="n">
        <v>28</v>
      </c>
      <c r="D423" s="637"/>
      <c r="E423" s="620"/>
      <c r="F423" s="721" t="n">
        <f aca="false">F422+F337</f>
        <v>0</v>
      </c>
      <c r="G423" s="722" t="n">
        <f aca="false">G422+G337</f>
        <v>0</v>
      </c>
      <c r="H423" s="722" t="n">
        <f aca="false">H422+H337</f>
        <v>0</v>
      </c>
      <c r="I423" s="722" t="n">
        <f aca="false">I422+I337</f>
        <v>0</v>
      </c>
      <c r="J423" s="639"/>
      <c r="K423" s="722" t="n">
        <f aca="false">SUM(F423:I423)</f>
        <v>0</v>
      </c>
      <c r="L423" s="639"/>
      <c r="M423" s="639"/>
      <c r="N423" s="722" t="n">
        <f aca="false">N422+N337</f>
        <v>0</v>
      </c>
      <c r="O423" s="722" t="n">
        <f aca="false">O422+O337</f>
        <v>0</v>
      </c>
      <c r="P423" s="722" t="n">
        <f aca="false">P422+P337</f>
        <v>0</v>
      </c>
      <c r="Q423" s="722" t="n">
        <f aca="false">Q422+Q337</f>
        <v>0</v>
      </c>
      <c r="R423" s="639"/>
      <c r="S423" s="723" t="n">
        <f aca="false">SUM(N423:Q423)</f>
        <v>0</v>
      </c>
      <c r="T423" s="639"/>
      <c r="U423" s="724" t="n">
        <f aca="false">U422+U337</f>
        <v>19200</v>
      </c>
      <c r="V423" s="725" t="n">
        <f aca="false">V422+V337</f>
        <v>32660</v>
      </c>
      <c r="W423" s="725" t="n">
        <f aca="false">W422+W337</f>
        <v>524000</v>
      </c>
      <c r="X423" s="725" t="n">
        <f aca="false">X422+X337</f>
        <v>31260</v>
      </c>
      <c r="Y423" s="725" t="n">
        <f aca="false">Y422+Y337</f>
        <v>31540</v>
      </c>
      <c r="Z423" s="725" t="n">
        <f aca="false">Z422+Z337</f>
        <v>30540</v>
      </c>
      <c r="AA423" s="725" t="n">
        <f aca="false">AA422+AA337</f>
        <v>69460</v>
      </c>
      <c r="AB423" s="725" t="n">
        <f aca="false">AB422+AB337</f>
        <v>47140</v>
      </c>
      <c r="AC423" s="725" t="n">
        <f aca="false">AC422+AC337</f>
        <v>65140</v>
      </c>
      <c r="AD423" s="725" t="n">
        <f aca="false">AD422+AD337</f>
        <v>12500</v>
      </c>
      <c r="AE423" s="725" t="n">
        <f aca="false">AE422+AE337</f>
        <v>56300</v>
      </c>
      <c r="AF423" s="725" t="n">
        <f aca="false">AF422+AF337</f>
        <v>77800</v>
      </c>
      <c r="AG423" s="725" t="n">
        <f aca="false">AG422+AG337</f>
        <v>76300</v>
      </c>
      <c r="AH423" s="725" t="n">
        <f aca="false">AH422+AH337</f>
        <v>97800</v>
      </c>
      <c r="AI423" s="725" t="n">
        <f aca="false">AI422+AI337</f>
        <v>10300</v>
      </c>
      <c r="AJ423" s="725" t="n">
        <f aca="false">AJ422+AJ337</f>
        <v>74060</v>
      </c>
      <c r="AK423" s="725" t="n">
        <f aca="false">AK422+AK337</f>
        <v>56300</v>
      </c>
      <c r="AL423" s="725" t="e">
        <f aca="false">AL422+AL337</f>
        <v>#N/A</v>
      </c>
      <c r="AM423" s="725" t="e">
        <f aca="false">AM422+AM337</f>
        <v>#N/A</v>
      </c>
      <c r="AN423" s="725" t="e">
        <f aca="false">AN422+AN337</f>
        <v>#N/A</v>
      </c>
    </row>
    <row r="424" customFormat="false" ht="17.25" hidden="false" customHeight="false" outlineLevel="0" collapsed="false">
      <c r="A424" s="2"/>
      <c r="B424" s="4"/>
      <c r="C424" s="719" t="n">
        <v>29</v>
      </c>
      <c r="D424" s="637"/>
      <c r="E424" s="620"/>
      <c r="F424" s="721" t="n">
        <f aca="false">F423+F338</f>
        <v>0</v>
      </c>
      <c r="G424" s="722" t="n">
        <f aca="false">G423+G338</f>
        <v>0</v>
      </c>
      <c r="H424" s="722" t="n">
        <f aca="false">H423+H338</f>
        <v>0</v>
      </c>
      <c r="I424" s="722" t="n">
        <f aca="false">I423+I338</f>
        <v>0</v>
      </c>
      <c r="J424" s="639"/>
      <c r="K424" s="722" t="n">
        <f aca="false">SUM(F424:I424)</f>
        <v>0</v>
      </c>
      <c r="L424" s="639"/>
      <c r="M424" s="639"/>
      <c r="N424" s="722" t="n">
        <f aca="false">N423+N338</f>
        <v>0</v>
      </c>
      <c r="O424" s="722" t="n">
        <f aca="false">O423+O338</f>
        <v>0</v>
      </c>
      <c r="P424" s="722" t="n">
        <f aca="false">P423+P338</f>
        <v>0</v>
      </c>
      <c r="Q424" s="722" t="n">
        <f aca="false">Q423+Q338</f>
        <v>0</v>
      </c>
      <c r="R424" s="639"/>
      <c r="S424" s="723" t="n">
        <f aca="false">SUM(N424:Q424)</f>
        <v>0</v>
      </c>
      <c r="T424" s="639"/>
      <c r="U424" s="724" t="n">
        <f aca="false">U423+U338</f>
        <v>19600</v>
      </c>
      <c r="V424" s="725" t="n">
        <f aca="false">V423+V338</f>
        <v>33130</v>
      </c>
      <c r="W424" s="725" t="n">
        <f aca="false">W423+W338</f>
        <v>524500</v>
      </c>
      <c r="X424" s="725" t="n">
        <f aca="false">X423+X338</f>
        <v>31680</v>
      </c>
      <c r="Y424" s="725" t="n">
        <f aca="false">Y423+Y338</f>
        <v>31970</v>
      </c>
      <c r="Z424" s="725" t="n">
        <f aca="false">Z423+Z338</f>
        <v>30970</v>
      </c>
      <c r="AA424" s="725" t="n">
        <f aca="false">AA423+AA338</f>
        <v>70280</v>
      </c>
      <c r="AB424" s="725" t="n">
        <f aca="false">AB423+AB338</f>
        <v>48020</v>
      </c>
      <c r="AC424" s="725" t="n">
        <f aca="false">AC423+AC338</f>
        <v>66020</v>
      </c>
      <c r="AD424" s="725" t="n">
        <f aca="false">AD423+AD338</f>
        <v>12500</v>
      </c>
      <c r="AE424" s="725" t="n">
        <f aca="false">AE423+AE338</f>
        <v>56650</v>
      </c>
      <c r="AF424" s="725" t="n">
        <f aca="false">AF423+AF338</f>
        <v>78150</v>
      </c>
      <c r="AG424" s="725" t="n">
        <f aca="false">AG423+AG338</f>
        <v>76650</v>
      </c>
      <c r="AH424" s="725" t="n">
        <f aca="false">AH423+AH338</f>
        <v>98150</v>
      </c>
      <c r="AI424" s="725" t="n">
        <f aca="false">AI423+AI338</f>
        <v>10400</v>
      </c>
      <c r="AJ424" s="725" t="n">
        <f aca="false">AJ423+AJ338</f>
        <v>74580</v>
      </c>
      <c r="AK424" s="725" t="n">
        <f aca="false">AK423+AK338</f>
        <v>56650</v>
      </c>
      <c r="AL424" s="725" t="e">
        <f aca="false">AL423+AL338</f>
        <v>#N/A</v>
      </c>
      <c r="AM424" s="725" t="e">
        <f aca="false">AM423+AM338</f>
        <v>#N/A</v>
      </c>
      <c r="AN424" s="725" t="e">
        <f aca="false">AN423+AN338</f>
        <v>#N/A</v>
      </c>
    </row>
    <row r="425" customFormat="false" ht="17.25" hidden="false" customHeight="false" outlineLevel="0" collapsed="false">
      <c r="A425" s="2"/>
      <c r="B425" s="4"/>
      <c r="C425" s="719" t="n">
        <v>30</v>
      </c>
      <c r="D425" s="637"/>
      <c r="E425" s="620"/>
      <c r="F425" s="721" t="n">
        <f aca="false">F424+F339</f>
        <v>0</v>
      </c>
      <c r="G425" s="722" t="n">
        <f aca="false">G424+G339</f>
        <v>0</v>
      </c>
      <c r="H425" s="722" t="n">
        <f aca="false">H424+H339</f>
        <v>0</v>
      </c>
      <c r="I425" s="722" t="n">
        <f aca="false">I424+I339</f>
        <v>0</v>
      </c>
      <c r="J425" s="639"/>
      <c r="K425" s="722" t="n">
        <f aca="false">SUM(F425:I425)</f>
        <v>0</v>
      </c>
      <c r="L425" s="639"/>
      <c r="M425" s="639"/>
      <c r="N425" s="722" t="n">
        <f aca="false">N424+N339</f>
        <v>0</v>
      </c>
      <c r="O425" s="722" t="n">
        <f aca="false">O424+O339</f>
        <v>0</v>
      </c>
      <c r="P425" s="722" t="n">
        <f aca="false">P424+P339</f>
        <v>0</v>
      </c>
      <c r="Q425" s="722" t="n">
        <f aca="false">Q424+Q339</f>
        <v>0</v>
      </c>
      <c r="R425" s="639"/>
      <c r="S425" s="723" t="n">
        <f aca="false">SUM(N425:Q425)</f>
        <v>0</v>
      </c>
      <c r="T425" s="639"/>
      <c r="U425" s="724" t="n">
        <f aca="false">U424+U339</f>
        <v>20000</v>
      </c>
      <c r="V425" s="725" t="n">
        <f aca="false">V424+V339</f>
        <v>33600</v>
      </c>
      <c r="W425" s="725" t="n">
        <f aca="false">W424+W339</f>
        <v>525000</v>
      </c>
      <c r="X425" s="725" t="n">
        <f aca="false">X424+X339</f>
        <v>32100</v>
      </c>
      <c r="Y425" s="725" t="n">
        <f aca="false">Y424+Y339</f>
        <v>32400</v>
      </c>
      <c r="Z425" s="725" t="n">
        <f aca="false">Z424+Z339</f>
        <v>31400</v>
      </c>
      <c r="AA425" s="725" t="n">
        <f aca="false">AA424+AA339</f>
        <v>71100</v>
      </c>
      <c r="AB425" s="725" t="n">
        <f aca="false">AB424+AB339</f>
        <v>48900</v>
      </c>
      <c r="AC425" s="725" t="n">
        <f aca="false">AC424+AC339</f>
        <v>66900</v>
      </c>
      <c r="AD425" s="725" t="n">
        <f aca="false">AD424+AD339</f>
        <v>12500</v>
      </c>
      <c r="AE425" s="725" t="n">
        <f aca="false">AE424+AE339</f>
        <v>57000</v>
      </c>
      <c r="AF425" s="725" t="n">
        <f aca="false">AF424+AF339</f>
        <v>78500</v>
      </c>
      <c r="AG425" s="725" t="n">
        <f aca="false">AG424+AG339</f>
        <v>77000</v>
      </c>
      <c r="AH425" s="725" t="n">
        <f aca="false">AH424+AH339</f>
        <v>98500</v>
      </c>
      <c r="AI425" s="725" t="n">
        <f aca="false">AI424+AI339</f>
        <v>10500</v>
      </c>
      <c r="AJ425" s="725" t="n">
        <f aca="false">AJ424+AJ339</f>
        <v>75100</v>
      </c>
      <c r="AK425" s="725" t="n">
        <f aca="false">AK424+AK339</f>
        <v>57000</v>
      </c>
      <c r="AL425" s="725" t="e">
        <f aca="false">AL424+AL339</f>
        <v>#N/A</v>
      </c>
      <c r="AM425" s="725" t="e">
        <f aca="false">AM424+AM339</f>
        <v>#N/A</v>
      </c>
      <c r="AN425" s="725" t="e">
        <f aca="false">AN424+AN339</f>
        <v>#N/A</v>
      </c>
    </row>
    <row r="426" customFormat="false" ht="17.25" hidden="false" customHeight="false" outlineLevel="0" collapsed="false">
      <c r="A426" s="2"/>
      <c r="B426" s="4"/>
      <c r="C426" s="719" t="n">
        <v>31</v>
      </c>
      <c r="D426" s="637"/>
      <c r="E426" s="620"/>
      <c r="F426" s="721" t="n">
        <f aca="false">F425+F340</f>
        <v>0</v>
      </c>
      <c r="G426" s="722" t="n">
        <f aca="false">G425+G340</f>
        <v>0</v>
      </c>
      <c r="H426" s="722" t="n">
        <f aca="false">H425+H340</f>
        <v>0</v>
      </c>
      <c r="I426" s="722" t="n">
        <f aca="false">I425+I340</f>
        <v>0</v>
      </c>
      <c r="J426" s="639"/>
      <c r="K426" s="722" t="n">
        <f aca="false">SUM(F426:I426)</f>
        <v>0</v>
      </c>
      <c r="L426" s="639"/>
      <c r="M426" s="639"/>
      <c r="N426" s="722" t="n">
        <f aca="false">N425+N340</f>
        <v>0</v>
      </c>
      <c r="O426" s="722" t="n">
        <f aca="false">O425+O340</f>
        <v>0</v>
      </c>
      <c r="P426" s="722" t="n">
        <f aca="false">P425+P340</f>
        <v>0</v>
      </c>
      <c r="Q426" s="722" t="n">
        <f aca="false">Q425+Q340</f>
        <v>0</v>
      </c>
      <c r="R426" s="639"/>
      <c r="S426" s="723" t="n">
        <f aca="false">SUM(N426:Q426)</f>
        <v>0</v>
      </c>
      <c r="T426" s="639"/>
      <c r="U426" s="724" t="n">
        <f aca="false">U425+U340</f>
        <v>20400</v>
      </c>
      <c r="V426" s="725" t="n">
        <f aca="false">V425+V340</f>
        <v>34070</v>
      </c>
      <c r="W426" s="725" t="n">
        <f aca="false">W425+W340</f>
        <v>525500</v>
      </c>
      <c r="X426" s="725" t="n">
        <f aca="false">X425+X340</f>
        <v>32520</v>
      </c>
      <c r="Y426" s="725" t="n">
        <f aca="false">Y425+Y340</f>
        <v>32830</v>
      </c>
      <c r="Z426" s="725" t="n">
        <f aca="false">Z425+Z340</f>
        <v>31830</v>
      </c>
      <c r="AA426" s="725" t="n">
        <f aca="false">AA425+AA340</f>
        <v>71920</v>
      </c>
      <c r="AB426" s="725" t="n">
        <f aca="false">AB425+AB340</f>
        <v>49780</v>
      </c>
      <c r="AC426" s="725" t="n">
        <f aca="false">AC425+AC340</f>
        <v>67780</v>
      </c>
      <c r="AD426" s="725" t="n">
        <f aca="false">AD425+AD340</f>
        <v>12500</v>
      </c>
      <c r="AE426" s="725" t="n">
        <f aca="false">AE425+AE340</f>
        <v>57350</v>
      </c>
      <c r="AF426" s="725" t="n">
        <f aca="false">AF425+AF340</f>
        <v>78850</v>
      </c>
      <c r="AG426" s="725" t="n">
        <f aca="false">AG425+AG340</f>
        <v>77350</v>
      </c>
      <c r="AH426" s="725" t="n">
        <f aca="false">AH425+AH340</f>
        <v>98850</v>
      </c>
      <c r="AI426" s="725" t="n">
        <f aca="false">AI425+AI340</f>
        <v>15600</v>
      </c>
      <c r="AJ426" s="725" t="n">
        <f aca="false">AJ425+AJ340</f>
        <v>75620</v>
      </c>
      <c r="AK426" s="725" t="n">
        <f aca="false">AK425+AK340</f>
        <v>57350</v>
      </c>
      <c r="AL426" s="725" t="e">
        <f aca="false">AL425+AL340</f>
        <v>#N/A</v>
      </c>
      <c r="AM426" s="725" t="e">
        <f aca="false">AM425+AM340</f>
        <v>#N/A</v>
      </c>
      <c r="AN426" s="725" t="e">
        <f aca="false">AN425+AN340</f>
        <v>#N/A</v>
      </c>
    </row>
    <row r="427" customFormat="false" ht="17.25" hidden="false" customHeight="false" outlineLevel="0" collapsed="false">
      <c r="A427" s="2"/>
      <c r="B427" s="4"/>
      <c r="C427" s="719" t="n">
        <v>32</v>
      </c>
      <c r="D427" s="637"/>
      <c r="E427" s="620"/>
      <c r="F427" s="721" t="n">
        <f aca="false">F426+F341</f>
        <v>0</v>
      </c>
      <c r="G427" s="722" t="n">
        <f aca="false">G426+G341</f>
        <v>0</v>
      </c>
      <c r="H427" s="722" t="n">
        <f aca="false">H426+H341</f>
        <v>0</v>
      </c>
      <c r="I427" s="722" t="n">
        <f aca="false">I426+I341</f>
        <v>0</v>
      </c>
      <c r="J427" s="639"/>
      <c r="K427" s="722" t="n">
        <f aca="false">SUM(F427:I427)</f>
        <v>0</v>
      </c>
      <c r="L427" s="639"/>
      <c r="M427" s="639"/>
      <c r="N427" s="722" t="n">
        <f aca="false">N426+N341</f>
        <v>0</v>
      </c>
      <c r="O427" s="722" t="n">
        <f aca="false">O426+O341</f>
        <v>0</v>
      </c>
      <c r="P427" s="722" t="n">
        <f aca="false">P426+P341</f>
        <v>0</v>
      </c>
      <c r="Q427" s="722" t="n">
        <f aca="false">Q426+Q341</f>
        <v>0</v>
      </c>
      <c r="R427" s="639"/>
      <c r="S427" s="723" t="n">
        <f aca="false">SUM(N427:Q427)</f>
        <v>0</v>
      </c>
      <c r="T427" s="639"/>
      <c r="U427" s="724" t="n">
        <f aca="false">U426+U341</f>
        <v>20800</v>
      </c>
      <c r="V427" s="725" t="n">
        <f aca="false">V426+V341</f>
        <v>34540</v>
      </c>
      <c r="W427" s="725" t="n">
        <f aca="false">W426+W341</f>
        <v>526000</v>
      </c>
      <c r="X427" s="725" t="n">
        <f aca="false">X426+X341</f>
        <v>32940</v>
      </c>
      <c r="Y427" s="725" t="n">
        <f aca="false">Y426+Y341</f>
        <v>33260</v>
      </c>
      <c r="Z427" s="725" t="n">
        <f aca="false">Z426+Z341</f>
        <v>32260</v>
      </c>
      <c r="AA427" s="725" t="n">
        <f aca="false">AA426+AA341</f>
        <v>72740</v>
      </c>
      <c r="AB427" s="725" t="n">
        <f aca="false">AB426+AB341</f>
        <v>50660</v>
      </c>
      <c r="AC427" s="725" t="n">
        <f aca="false">AC426+AC341</f>
        <v>68660</v>
      </c>
      <c r="AD427" s="725" t="n">
        <f aca="false">AD426+AD341</f>
        <v>12500</v>
      </c>
      <c r="AE427" s="725" t="n">
        <f aca="false">AE426+AE341</f>
        <v>57700</v>
      </c>
      <c r="AF427" s="725" t="n">
        <f aca="false">AF426+AF341</f>
        <v>79200</v>
      </c>
      <c r="AG427" s="725" t="n">
        <f aca="false">AG426+AG341</f>
        <v>77700</v>
      </c>
      <c r="AH427" s="725" t="n">
        <f aca="false">AH426+AH341</f>
        <v>99200</v>
      </c>
      <c r="AI427" s="725" t="n">
        <f aca="false">AI426+AI341</f>
        <v>15700</v>
      </c>
      <c r="AJ427" s="725" t="n">
        <f aca="false">AJ426+AJ341</f>
        <v>76140</v>
      </c>
      <c r="AK427" s="725" t="n">
        <f aca="false">AK426+AK341</f>
        <v>57700</v>
      </c>
      <c r="AL427" s="725" t="e">
        <f aca="false">AL426+AL341</f>
        <v>#N/A</v>
      </c>
      <c r="AM427" s="725" t="e">
        <f aca="false">AM426+AM341</f>
        <v>#N/A</v>
      </c>
      <c r="AN427" s="725" t="e">
        <f aca="false">AN426+AN341</f>
        <v>#N/A</v>
      </c>
    </row>
    <row r="428" customFormat="false" ht="17.25" hidden="false" customHeight="false" outlineLevel="0" collapsed="false">
      <c r="A428" s="2"/>
      <c r="B428" s="4"/>
      <c r="C428" s="719" t="n">
        <v>33</v>
      </c>
      <c r="D428" s="637"/>
      <c r="E428" s="620"/>
      <c r="F428" s="721" t="n">
        <f aca="false">F427+F342</f>
        <v>0</v>
      </c>
      <c r="G428" s="722" t="n">
        <f aca="false">G427+G342</f>
        <v>0</v>
      </c>
      <c r="H428" s="722" t="n">
        <f aca="false">H427+H342</f>
        <v>0</v>
      </c>
      <c r="I428" s="722" t="n">
        <f aca="false">I427+I342</f>
        <v>0</v>
      </c>
      <c r="J428" s="639"/>
      <c r="K428" s="722" t="n">
        <f aca="false">SUM(F428:I428)</f>
        <v>0</v>
      </c>
      <c r="L428" s="639"/>
      <c r="M428" s="639"/>
      <c r="N428" s="722" t="n">
        <f aca="false">N427+N342</f>
        <v>0</v>
      </c>
      <c r="O428" s="722" t="n">
        <f aca="false">O427+O342</f>
        <v>0</v>
      </c>
      <c r="P428" s="722" t="n">
        <f aca="false">P427+P342</f>
        <v>0</v>
      </c>
      <c r="Q428" s="722" t="n">
        <f aca="false">Q427+Q342</f>
        <v>0</v>
      </c>
      <c r="R428" s="639"/>
      <c r="S428" s="723" t="n">
        <f aca="false">SUM(N428:Q428)</f>
        <v>0</v>
      </c>
      <c r="T428" s="639"/>
      <c r="U428" s="724" t="n">
        <f aca="false">U427+U342</f>
        <v>21200</v>
      </c>
      <c r="V428" s="725" t="n">
        <f aca="false">V427+V342</f>
        <v>35010</v>
      </c>
      <c r="W428" s="725" t="n">
        <f aca="false">W427+W342</f>
        <v>526500</v>
      </c>
      <c r="X428" s="725" t="n">
        <f aca="false">X427+X342</f>
        <v>33360</v>
      </c>
      <c r="Y428" s="725" t="n">
        <f aca="false">Y427+Y342</f>
        <v>33690</v>
      </c>
      <c r="Z428" s="725" t="n">
        <f aca="false">Z427+Z342</f>
        <v>32690</v>
      </c>
      <c r="AA428" s="725" t="n">
        <f aca="false">AA427+AA342</f>
        <v>73560</v>
      </c>
      <c r="AB428" s="725" t="n">
        <f aca="false">AB427+AB342</f>
        <v>51540</v>
      </c>
      <c r="AC428" s="725" t="n">
        <f aca="false">AC427+AC342</f>
        <v>69540</v>
      </c>
      <c r="AD428" s="725" t="n">
        <f aca="false">AD427+AD342</f>
        <v>12500</v>
      </c>
      <c r="AE428" s="725" t="n">
        <f aca="false">AE427+AE342</f>
        <v>58050</v>
      </c>
      <c r="AF428" s="725" t="n">
        <f aca="false">AF427+AF342</f>
        <v>79550</v>
      </c>
      <c r="AG428" s="725" t="n">
        <f aca="false">AG427+AG342</f>
        <v>78050</v>
      </c>
      <c r="AH428" s="725" t="n">
        <f aca="false">AH427+AH342</f>
        <v>99550</v>
      </c>
      <c r="AI428" s="725" t="n">
        <f aca="false">AI427+AI342</f>
        <v>15800</v>
      </c>
      <c r="AJ428" s="725" t="n">
        <f aca="false">AJ427+AJ342</f>
        <v>76660</v>
      </c>
      <c r="AK428" s="725" t="n">
        <f aca="false">AK427+AK342</f>
        <v>58050</v>
      </c>
      <c r="AL428" s="725" t="e">
        <f aca="false">AL427+AL342</f>
        <v>#N/A</v>
      </c>
      <c r="AM428" s="725" t="e">
        <f aca="false">AM427+AM342</f>
        <v>#N/A</v>
      </c>
      <c r="AN428" s="725" t="e">
        <f aca="false">AN427+AN342</f>
        <v>#N/A</v>
      </c>
    </row>
    <row r="429" customFormat="false" ht="17.25" hidden="false" customHeight="false" outlineLevel="0" collapsed="false">
      <c r="A429" s="2"/>
      <c r="B429" s="4"/>
      <c r="C429" s="719" t="n">
        <v>34</v>
      </c>
      <c r="D429" s="637"/>
      <c r="E429" s="620"/>
      <c r="F429" s="721" t="n">
        <f aca="false">F428+F343</f>
        <v>0</v>
      </c>
      <c r="G429" s="722" t="n">
        <f aca="false">G428+G343</f>
        <v>0</v>
      </c>
      <c r="H429" s="722" t="n">
        <f aca="false">H428+H343</f>
        <v>0</v>
      </c>
      <c r="I429" s="722" t="n">
        <f aca="false">I428+I343</f>
        <v>0</v>
      </c>
      <c r="J429" s="639"/>
      <c r="K429" s="722" t="n">
        <f aca="false">SUM(F429:I429)</f>
        <v>0</v>
      </c>
      <c r="L429" s="639"/>
      <c r="M429" s="639"/>
      <c r="N429" s="722" t="n">
        <f aca="false">N428+N343</f>
        <v>0</v>
      </c>
      <c r="O429" s="722" t="n">
        <f aca="false">O428+O343</f>
        <v>0</v>
      </c>
      <c r="P429" s="722" t="n">
        <f aca="false">P428+P343</f>
        <v>0</v>
      </c>
      <c r="Q429" s="722" t="n">
        <f aca="false">Q428+Q343</f>
        <v>0</v>
      </c>
      <c r="R429" s="639"/>
      <c r="S429" s="723" t="n">
        <f aca="false">SUM(N429:Q429)</f>
        <v>0</v>
      </c>
      <c r="T429" s="639"/>
      <c r="U429" s="724" t="n">
        <f aca="false">U428+U343</f>
        <v>21600</v>
      </c>
      <c r="V429" s="725" t="n">
        <f aca="false">V428+V343</f>
        <v>35480</v>
      </c>
      <c r="W429" s="725" t="n">
        <f aca="false">W428+W343</f>
        <v>527000</v>
      </c>
      <c r="X429" s="725" t="n">
        <f aca="false">X428+X343</f>
        <v>33780</v>
      </c>
      <c r="Y429" s="725" t="n">
        <f aca="false">Y428+Y343</f>
        <v>34120</v>
      </c>
      <c r="Z429" s="725" t="n">
        <f aca="false">Z428+Z343</f>
        <v>33120</v>
      </c>
      <c r="AA429" s="725" t="n">
        <f aca="false">AA428+AA343</f>
        <v>74380</v>
      </c>
      <c r="AB429" s="725" t="n">
        <f aca="false">AB428+AB343</f>
        <v>52420</v>
      </c>
      <c r="AC429" s="725" t="n">
        <f aca="false">AC428+AC343</f>
        <v>70420</v>
      </c>
      <c r="AD429" s="725" t="n">
        <f aca="false">AD428+AD343</f>
        <v>12500</v>
      </c>
      <c r="AE429" s="725" t="n">
        <f aca="false">AE428+AE343</f>
        <v>58400</v>
      </c>
      <c r="AF429" s="725" t="n">
        <f aca="false">AF428+AF343</f>
        <v>79900</v>
      </c>
      <c r="AG429" s="725" t="n">
        <f aca="false">AG428+AG343</f>
        <v>78400</v>
      </c>
      <c r="AH429" s="725" t="n">
        <f aca="false">AH428+AH343</f>
        <v>99900</v>
      </c>
      <c r="AI429" s="725" t="n">
        <f aca="false">AI428+AI343</f>
        <v>15900</v>
      </c>
      <c r="AJ429" s="725" t="n">
        <f aca="false">AJ428+AJ343</f>
        <v>77180</v>
      </c>
      <c r="AK429" s="725" t="n">
        <f aca="false">AK428+AK343</f>
        <v>58400</v>
      </c>
      <c r="AL429" s="725" t="e">
        <f aca="false">AL428+AL343</f>
        <v>#N/A</v>
      </c>
      <c r="AM429" s="725" t="e">
        <f aca="false">AM428+AM343</f>
        <v>#N/A</v>
      </c>
      <c r="AN429" s="725" t="e">
        <f aca="false">AN428+AN343</f>
        <v>#N/A</v>
      </c>
    </row>
    <row r="430" customFormat="false" ht="17.25" hidden="false" customHeight="false" outlineLevel="0" collapsed="false">
      <c r="A430" s="2"/>
      <c r="B430" s="4"/>
      <c r="C430" s="719" t="n">
        <v>35</v>
      </c>
      <c r="D430" s="637"/>
      <c r="E430" s="620"/>
      <c r="F430" s="721" t="n">
        <f aca="false">F429+F344</f>
        <v>0</v>
      </c>
      <c r="G430" s="722" t="n">
        <f aca="false">G429+G344</f>
        <v>0</v>
      </c>
      <c r="H430" s="722" t="n">
        <f aca="false">H429+H344</f>
        <v>0</v>
      </c>
      <c r="I430" s="722" t="n">
        <f aca="false">I429+I344</f>
        <v>0</v>
      </c>
      <c r="J430" s="639"/>
      <c r="K430" s="722" t="n">
        <f aca="false">SUM(F430:I430)</f>
        <v>0</v>
      </c>
      <c r="L430" s="639"/>
      <c r="M430" s="639"/>
      <c r="N430" s="722" t="n">
        <f aca="false">N429+N344</f>
        <v>0</v>
      </c>
      <c r="O430" s="722" t="n">
        <f aca="false">O429+O344</f>
        <v>0</v>
      </c>
      <c r="P430" s="722" t="n">
        <f aca="false">P429+P344</f>
        <v>0</v>
      </c>
      <c r="Q430" s="722" t="n">
        <f aca="false">Q429+Q344</f>
        <v>0</v>
      </c>
      <c r="R430" s="639"/>
      <c r="S430" s="723" t="n">
        <f aca="false">SUM(N430:Q430)</f>
        <v>0</v>
      </c>
      <c r="T430" s="639"/>
      <c r="U430" s="724" t="n">
        <f aca="false">U429+U344</f>
        <v>22000</v>
      </c>
      <c r="V430" s="725" t="n">
        <f aca="false">V429+V344</f>
        <v>35950</v>
      </c>
      <c r="W430" s="725" t="n">
        <f aca="false">W429+W344</f>
        <v>527500</v>
      </c>
      <c r="X430" s="725" t="n">
        <f aca="false">X429+X344</f>
        <v>34200</v>
      </c>
      <c r="Y430" s="725" t="n">
        <f aca="false">Y429+Y344</f>
        <v>34550</v>
      </c>
      <c r="Z430" s="725" t="n">
        <f aca="false">Z429+Z344</f>
        <v>33550</v>
      </c>
      <c r="AA430" s="725" t="n">
        <f aca="false">AA429+AA344</f>
        <v>75200</v>
      </c>
      <c r="AB430" s="725" t="n">
        <f aca="false">AB429+AB344</f>
        <v>53300</v>
      </c>
      <c r="AC430" s="725" t="n">
        <f aca="false">AC429+AC344</f>
        <v>71300</v>
      </c>
      <c r="AD430" s="725" t="n">
        <f aca="false">AD429+AD344</f>
        <v>12500</v>
      </c>
      <c r="AE430" s="725" t="n">
        <f aca="false">AE429+AE344</f>
        <v>58750</v>
      </c>
      <c r="AF430" s="725" t="n">
        <f aca="false">AF429+AF344</f>
        <v>80250</v>
      </c>
      <c r="AG430" s="725" t="n">
        <f aca="false">AG429+AG344</f>
        <v>78750</v>
      </c>
      <c r="AH430" s="725" t="n">
        <f aca="false">AH429+AH344</f>
        <v>100250</v>
      </c>
      <c r="AI430" s="725" t="n">
        <f aca="false">AI429+AI344</f>
        <v>16000</v>
      </c>
      <c r="AJ430" s="725" t="n">
        <f aca="false">AJ429+AJ344</f>
        <v>77700</v>
      </c>
      <c r="AK430" s="725" t="n">
        <f aca="false">AK429+AK344</f>
        <v>58750</v>
      </c>
      <c r="AL430" s="725" t="e">
        <f aca="false">AL429+AL344</f>
        <v>#N/A</v>
      </c>
      <c r="AM430" s="725" t="e">
        <f aca="false">AM429+AM344</f>
        <v>#N/A</v>
      </c>
      <c r="AN430" s="725" t="e">
        <f aca="false">AN429+AN344</f>
        <v>#N/A</v>
      </c>
    </row>
    <row r="431" customFormat="false" ht="17.25" hidden="false" customHeight="false" outlineLevel="0" collapsed="false">
      <c r="A431" s="2"/>
      <c r="B431" s="4"/>
      <c r="C431" s="719" t="n">
        <v>36</v>
      </c>
      <c r="D431" s="637"/>
      <c r="E431" s="620"/>
      <c r="F431" s="721" t="n">
        <f aca="false">F430+F345</f>
        <v>0</v>
      </c>
      <c r="G431" s="722" t="n">
        <f aca="false">G430+G345</f>
        <v>0</v>
      </c>
      <c r="H431" s="722" t="n">
        <f aca="false">H430+H345</f>
        <v>0</v>
      </c>
      <c r="I431" s="722" t="n">
        <f aca="false">I430+I345</f>
        <v>0</v>
      </c>
      <c r="J431" s="639"/>
      <c r="K431" s="722" t="n">
        <f aca="false">SUM(F431:I431)</f>
        <v>0</v>
      </c>
      <c r="L431" s="639"/>
      <c r="M431" s="639"/>
      <c r="N431" s="722" t="n">
        <f aca="false">N430+N345</f>
        <v>0</v>
      </c>
      <c r="O431" s="722" t="n">
        <f aca="false">O430+O345</f>
        <v>0</v>
      </c>
      <c r="P431" s="722" t="n">
        <f aca="false">P430+P345</f>
        <v>0</v>
      </c>
      <c r="Q431" s="722" t="n">
        <f aca="false">Q430+Q345</f>
        <v>0</v>
      </c>
      <c r="R431" s="639"/>
      <c r="S431" s="723" t="n">
        <f aca="false">SUM(N431:Q431)</f>
        <v>0</v>
      </c>
      <c r="T431" s="639"/>
      <c r="U431" s="724" t="n">
        <f aca="false">U430+U345</f>
        <v>22400</v>
      </c>
      <c r="V431" s="725" t="n">
        <f aca="false">V430+V345</f>
        <v>36420</v>
      </c>
      <c r="W431" s="725" t="n">
        <f aca="false">W430+W345</f>
        <v>528000</v>
      </c>
      <c r="X431" s="725" t="n">
        <f aca="false">X430+X345</f>
        <v>34620</v>
      </c>
      <c r="Y431" s="725" t="n">
        <f aca="false">Y430+Y345</f>
        <v>34980</v>
      </c>
      <c r="Z431" s="725" t="n">
        <f aca="false">Z430+Z345</f>
        <v>33980</v>
      </c>
      <c r="AA431" s="725" t="n">
        <f aca="false">AA430+AA345</f>
        <v>76020</v>
      </c>
      <c r="AB431" s="725" t="n">
        <f aca="false">AB430+AB345</f>
        <v>54180</v>
      </c>
      <c r="AC431" s="725" t="n">
        <f aca="false">AC430+AC345</f>
        <v>72180</v>
      </c>
      <c r="AD431" s="725" t="n">
        <f aca="false">AD430+AD345</f>
        <v>12500</v>
      </c>
      <c r="AE431" s="725" t="n">
        <f aca="false">AE430+AE345</f>
        <v>59100</v>
      </c>
      <c r="AF431" s="725" t="n">
        <f aca="false">AF430+AF345</f>
        <v>80600</v>
      </c>
      <c r="AG431" s="725" t="n">
        <f aca="false">AG430+AG345</f>
        <v>79100</v>
      </c>
      <c r="AH431" s="725" t="n">
        <f aca="false">AH430+AH345</f>
        <v>100600</v>
      </c>
      <c r="AI431" s="725" t="n">
        <f aca="false">AI430+AI345</f>
        <v>16100</v>
      </c>
      <c r="AJ431" s="725" t="n">
        <f aca="false">AJ430+AJ345</f>
        <v>78220</v>
      </c>
      <c r="AK431" s="725" t="n">
        <f aca="false">AK430+AK345</f>
        <v>59100</v>
      </c>
      <c r="AL431" s="725" t="e">
        <f aca="false">AL430+AL345</f>
        <v>#N/A</v>
      </c>
      <c r="AM431" s="725" t="e">
        <f aca="false">AM430+AM345</f>
        <v>#N/A</v>
      </c>
      <c r="AN431" s="725" t="e">
        <f aca="false">AN430+AN345</f>
        <v>#N/A</v>
      </c>
    </row>
    <row r="432" customFormat="false" ht="17.25" hidden="false" customHeight="false" outlineLevel="0" collapsed="false">
      <c r="A432" s="2"/>
      <c r="B432" s="4"/>
      <c r="C432" s="719" t="n">
        <v>37</v>
      </c>
      <c r="D432" s="637"/>
      <c r="E432" s="620"/>
      <c r="F432" s="721" t="n">
        <f aca="false">F431+F346</f>
        <v>0</v>
      </c>
      <c r="G432" s="722" t="n">
        <f aca="false">G431+G346</f>
        <v>0</v>
      </c>
      <c r="H432" s="722" t="n">
        <f aca="false">H431+H346</f>
        <v>0</v>
      </c>
      <c r="I432" s="722" t="n">
        <f aca="false">I431+I346</f>
        <v>0</v>
      </c>
      <c r="J432" s="639"/>
      <c r="K432" s="722" t="n">
        <f aca="false">SUM(F432:I432)</f>
        <v>0</v>
      </c>
      <c r="L432" s="639"/>
      <c r="M432" s="639"/>
      <c r="N432" s="722" t="n">
        <f aca="false">N431+N346</f>
        <v>0</v>
      </c>
      <c r="O432" s="722" t="n">
        <f aca="false">O431+O346</f>
        <v>0</v>
      </c>
      <c r="P432" s="722" t="n">
        <f aca="false">P431+P346</f>
        <v>0</v>
      </c>
      <c r="Q432" s="722" t="n">
        <f aca="false">Q431+Q346</f>
        <v>0</v>
      </c>
      <c r="R432" s="639"/>
      <c r="S432" s="723" t="n">
        <f aca="false">SUM(N432:Q432)</f>
        <v>0</v>
      </c>
      <c r="T432" s="639"/>
      <c r="U432" s="724" t="n">
        <f aca="false">U431+U346</f>
        <v>22800</v>
      </c>
      <c r="V432" s="725" t="n">
        <f aca="false">V431+V346</f>
        <v>46390</v>
      </c>
      <c r="W432" s="725" t="n">
        <f aca="false">W431+W346</f>
        <v>528500</v>
      </c>
      <c r="X432" s="725" t="n">
        <f aca="false">X431+X346</f>
        <v>35040</v>
      </c>
      <c r="Y432" s="725" t="n">
        <f aca="false">Y431+Y346</f>
        <v>35410</v>
      </c>
      <c r="Z432" s="725" t="n">
        <f aca="false">Z431+Z346</f>
        <v>34410</v>
      </c>
      <c r="AA432" s="725" t="n">
        <f aca="false">AA431+AA346</f>
        <v>91340</v>
      </c>
      <c r="AB432" s="725" t="n">
        <f aca="false">AB431+AB346</f>
        <v>55060</v>
      </c>
      <c r="AC432" s="725" t="n">
        <f aca="false">AC431+AC346</f>
        <v>73060</v>
      </c>
      <c r="AD432" s="725" t="n">
        <f aca="false">AD431+AD346</f>
        <v>12500</v>
      </c>
      <c r="AE432" s="725" t="n">
        <f aca="false">AE431+AE346</f>
        <v>59450</v>
      </c>
      <c r="AF432" s="725" t="n">
        <f aca="false">AF431+AF346</f>
        <v>80950</v>
      </c>
      <c r="AG432" s="725" t="n">
        <f aca="false">AG431+AG346</f>
        <v>79450</v>
      </c>
      <c r="AH432" s="725" t="n">
        <f aca="false">AH431+AH346</f>
        <v>100950</v>
      </c>
      <c r="AI432" s="725" t="n">
        <f aca="false">AI431+AI346</f>
        <v>16200</v>
      </c>
      <c r="AJ432" s="725" t="n">
        <f aca="false">AJ431+AJ346</f>
        <v>78740</v>
      </c>
      <c r="AK432" s="725" t="n">
        <f aca="false">AK431+AK346</f>
        <v>59450</v>
      </c>
      <c r="AL432" s="725" t="e">
        <f aca="false">AL431+AL346</f>
        <v>#N/A</v>
      </c>
      <c r="AM432" s="725" t="e">
        <f aca="false">AM431+AM346</f>
        <v>#N/A</v>
      </c>
      <c r="AN432" s="725" t="e">
        <f aca="false">AN431+AN346</f>
        <v>#N/A</v>
      </c>
    </row>
    <row r="433" customFormat="false" ht="17.25" hidden="false" customHeight="false" outlineLevel="0" collapsed="false">
      <c r="A433" s="2"/>
      <c r="B433" s="4"/>
      <c r="C433" s="719" t="n">
        <v>38</v>
      </c>
      <c r="D433" s="637"/>
      <c r="E433" s="620"/>
      <c r="F433" s="721" t="n">
        <f aca="false">F432+F347</f>
        <v>0</v>
      </c>
      <c r="G433" s="722" t="n">
        <f aca="false">G432+G347</f>
        <v>0</v>
      </c>
      <c r="H433" s="722" t="n">
        <f aca="false">H432+H347</f>
        <v>0</v>
      </c>
      <c r="I433" s="722" t="n">
        <f aca="false">I432+I347</f>
        <v>0</v>
      </c>
      <c r="J433" s="639"/>
      <c r="K433" s="722" t="n">
        <f aca="false">SUM(F433:I433)</f>
        <v>0</v>
      </c>
      <c r="L433" s="639"/>
      <c r="M433" s="639"/>
      <c r="N433" s="722" t="n">
        <f aca="false">N432+N347</f>
        <v>0</v>
      </c>
      <c r="O433" s="722" t="n">
        <f aca="false">O432+O347</f>
        <v>0</v>
      </c>
      <c r="P433" s="722" t="n">
        <f aca="false">P432+P347</f>
        <v>0</v>
      </c>
      <c r="Q433" s="722" t="n">
        <f aca="false">Q432+Q347</f>
        <v>0</v>
      </c>
      <c r="R433" s="639"/>
      <c r="S433" s="723" t="n">
        <f aca="false">SUM(N433:Q433)</f>
        <v>0</v>
      </c>
      <c r="T433" s="639"/>
      <c r="U433" s="724" t="n">
        <f aca="false">U432+U347</f>
        <v>23200</v>
      </c>
      <c r="V433" s="725" t="n">
        <f aca="false">V432+V347</f>
        <v>46860</v>
      </c>
      <c r="W433" s="725" t="n">
        <f aca="false">W432+W347</f>
        <v>529000</v>
      </c>
      <c r="X433" s="725" t="n">
        <f aca="false">X432+X347</f>
        <v>35460</v>
      </c>
      <c r="Y433" s="725" t="n">
        <f aca="false">Y432+Y347</f>
        <v>35840</v>
      </c>
      <c r="Z433" s="725" t="n">
        <f aca="false">Z432+Z347</f>
        <v>34840</v>
      </c>
      <c r="AA433" s="725" t="n">
        <f aca="false">AA432+AA347</f>
        <v>92160</v>
      </c>
      <c r="AB433" s="725" t="n">
        <f aca="false">AB432+AB347</f>
        <v>55940</v>
      </c>
      <c r="AC433" s="725" t="n">
        <f aca="false">AC432+AC347</f>
        <v>73940</v>
      </c>
      <c r="AD433" s="725" t="n">
        <f aca="false">AD432+AD347</f>
        <v>12500</v>
      </c>
      <c r="AE433" s="725" t="n">
        <f aca="false">AE432+AE347</f>
        <v>59800</v>
      </c>
      <c r="AF433" s="725" t="n">
        <f aca="false">AF432+AF347</f>
        <v>81300</v>
      </c>
      <c r="AG433" s="725" t="n">
        <f aca="false">AG432+AG347</f>
        <v>79800</v>
      </c>
      <c r="AH433" s="725" t="n">
        <f aca="false">AH432+AH347</f>
        <v>101300</v>
      </c>
      <c r="AI433" s="725" t="n">
        <f aca="false">AI432+AI347</f>
        <v>16300</v>
      </c>
      <c r="AJ433" s="725" t="n">
        <f aca="false">AJ432+AJ347</f>
        <v>79260</v>
      </c>
      <c r="AK433" s="725" t="n">
        <f aca="false">AK432+AK347</f>
        <v>59800</v>
      </c>
      <c r="AL433" s="725" t="e">
        <f aca="false">AL432+AL347</f>
        <v>#N/A</v>
      </c>
      <c r="AM433" s="725" t="e">
        <f aca="false">AM432+AM347</f>
        <v>#N/A</v>
      </c>
      <c r="AN433" s="725" t="e">
        <f aca="false">AN432+AN347</f>
        <v>#N/A</v>
      </c>
    </row>
    <row r="434" customFormat="false" ht="17.25" hidden="false" customHeight="false" outlineLevel="0" collapsed="false">
      <c r="A434" s="2"/>
      <c r="B434" s="4"/>
      <c r="C434" s="719" t="n">
        <v>39</v>
      </c>
      <c r="D434" s="637"/>
      <c r="E434" s="620"/>
      <c r="F434" s="721" t="n">
        <f aca="false">F433+F348</f>
        <v>0</v>
      </c>
      <c r="G434" s="722" t="n">
        <f aca="false">G433+G348</f>
        <v>0</v>
      </c>
      <c r="H434" s="722" t="n">
        <f aca="false">H433+H348</f>
        <v>0</v>
      </c>
      <c r="I434" s="722" t="n">
        <f aca="false">I433+I348</f>
        <v>0</v>
      </c>
      <c r="J434" s="639"/>
      <c r="K434" s="722" t="n">
        <f aca="false">SUM(F434:I434)</f>
        <v>0</v>
      </c>
      <c r="L434" s="639"/>
      <c r="M434" s="639"/>
      <c r="N434" s="722" t="n">
        <f aca="false">N433+N348</f>
        <v>0</v>
      </c>
      <c r="O434" s="722" t="n">
        <f aca="false">O433+O348</f>
        <v>0</v>
      </c>
      <c r="P434" s="722" t="n">
        <f aca="false">P433+P348</f>
        <v>0</v>
      </c>
      <c r="Q434" s="722" t="n">
        <f aca="false">Q433+Q348</f>
        <v>0</v>
      </c>
      <c r="R434" s="639"/>
      <c r="S434" s="723" t="n">
        <f aca="false">SUM(N434:Q434)</f>
        <v>0</v>
      </c>
      <c r="T434" s="639"/>
      <c r="U434" s="724" t="n">
        <f aca="false">U433+U348</f>
        <v>23600</v>
      </c>
      <c r="V434" s="725" t="n">
        <f aca="false">V433+V348</f>
        <v>47330</v>
      </c>
      <c r="W434" s="725" t="n">
        <f aca="false">W433+W348</f>
        <v>529500</v>
      </c>
      <c r="X434" s="725" t="n">
        <f aca="false">X433+X348</f>
        <v>35880</v>
      </c>
      <c r="Y434" s="725" t="n">
        <f aca="false">Y433+Y348</f>
        <v>36270</v>
      </c>
      <c r="Z434" s="725" t="n">
        <f aca="false">Z433+Z348</f>
        <v>35270</v>
      </c>
      <c r="AA434" s="725" t="n">
        <f aca="false">AA433+AA348</f>
        <v>92980</v>
      </c>
      <c r="AB434" s="725" t="n">
        <f aca="false">AB433+AB348</f>
        <v>56820</v>
      </c>
      <c r="AC434" s="725" t="n">
        <f aca="false">AC433+AC348</f>
        <v>74820</v>
      </c>
      <c r="AD434" s="725" t="n">
        <f aca="false">AD433+AD348</f>
        <v>12500</v>
      </c>
      <c r="AE434" s="725" t="n">
        <f aca="false">AE433+AE348</f>
        <v>60150</v>
      </c>
      <c r="AF434" s="725" t="n">
        <f aca="false">AF433+AF348</f>
        <v>81650</v>
      </c>
      <c r="AG434" s="725" t="n">
        <f aca="false">AG433+AG348</f>
        <v>80150</v>
      </c>
      <c r="AH434" s="725" t="n">
        <f aca="false">AH433+AH348</f>
        <v>101650</v>
      </c>
      <c r="AI434" s="725" t="n">
        <f aca="false">AI433+AI348</f>
        <v>16400</v>
      </c>
      <c r="AJ434" s="725" t="n">
        <f aca="false">AJ433+AJ348</f>
        <v>79780</v>
      </c>
      <c r="AK434" s="725" t="n">
        <f aca="false">AK433+AK348</f>
        <v>60150</v>
      </c>
      <c r="AL434" s="725" t="e">
        <f aca="false">AL433+AL348</f>
        <v>#N/A</v>
      </c>
      <c r="AM434" s="725" t="e">
        <f aca="false">AM433+AM348</f>
        <v>#N/A</v>
      </c>
      <c r="AN434" s="725" t="e">
        <f aca="false">AN433+AN348</f>
        <v>#N/A</v>
      </c>
    </row>
    <row r="435" customFormat="false" ht="17.25" hidden="false" customHeight="false" outlineLevel="0" collapsed="false">
      <c r="A435" s="2"/>
      <c r="B435" s="4"/>
      <c r="C435" s="719" t="n">
        <v>40</v>
      </c>
      <c r="D435" s="637"/>
      <c r="E435" s="620"/>
      <c r="F435" s="721" t="n">
        <f aca="false">F434+F349</f>
        <v>0</v>
      </c>
      <c r="G435" s="722" t="n">
        <f aca="false">G434+G349</f>
        <v>0</v>
      </c>
      <c r="H435" s="722" t="n">
        <f aca="false">H434+H349</f>
        <v>0</v>
      </c>
      <c r="I435" s="722" t="n">
        <f aca="false">I434+I349</f>
        <v>0</v>
      </c>
      <c r="J435" s="639"/>
      <c r="K435" s="722" t="n">
        <f aca="false">SUM(F435:I435)</f>
        <v>0</v>
      </c>
      <c r="L435" s="639"/>
      <c r="M435" s="639"/>
      <c r="N435" s="722" t="n">
        <f aca="false">N434+N349</f>
        <v>0</v>
      </c>
      <c r="O435" s="722" t="n">
        <f aca="false">O434+O349</f>
        <v>0</v>
      </c>
      <c r="P435" s="722" t="n">
        <f aca="false">P434+P349</f>
        <v>0</v>
      </c>
      <c r="Q435" s="722" t="n">
        <f aca="false">Q434+Q349</f>
        <v>0</v>
      </c>
      <c r="R435" s="639"/>
      <c r="S435" s="723" t="n">
        <f aca="false">SUM(N435:Q435)</f>
        <v>0</v>
      </c>
      <c r="T435" s="639"/>
      <c r="U435" s="724" t="n">
        <f aca="false">U434+U349</f>
        <v>24000</v>
      </c>
      <c r="V435" s="725" t="n">
        <f aca="false">V434+V349</f>
        <v>47800</v>
      </c>
      <c r="W435" s="725" t="n">
        <f aca="false">W434+W349</f>
        <v>530000</v>
      </c>
      <c r="X435" s="725" t="n">
        <f aca="false">X434+X349</f>
        <v>36300</v>
      </c>
      <c r="Y435" s="725" t="n">
        <f aca="false">Y434+Y349</f>
        <v>36700</v>
      </c>
      <c r="Z435" s="725" t="n">
        <f aca="false">Z434+Z349</f>
        <v>35700</v>
      </c>
      <c r="AA435" s="725" t="n">
        <f aca="false">AA434+AA349</f>
        <v>93800</v>
      </c>
      <c r="AB435" s="725" t="n">
        <f aca="false">AB434+AB349</f>
        <v>57700</v>
      </c>
      <c r="AC435" s="725" t="n">
        <f aca="false">AC434+AC349</f>
        <v>75700</v>
      </c>
      <c r="AD435" s="725" t="n">
        <f aca="false">AD434+AD349</f>
        <v>12500</v>
      </c>
      <c r="AE435" s="725" t="n">
        <f aca="false">AE434+AE349</f>
        <v>60500</v>
      </c>
      <c r="AF435" s="725" t="n">
        <f aca="false">AF434+AF349</f>
        <v>82000</v>
      </c>
      <c r="AG435" s="725" t="n">
        <f aca="false">AG434+AG349</f>
        <v>80500</v>
      </c>
      <c r="AH435" s="725" t="n">
        <f aca="false">AH434+AH349</f>
        <v>102000</v>
      </c>
      <c r="AI435" s="725" t="n">
        <f aca="false">AI434+AI349</f>
        <v>16500</v>
      </c>
      <c r="AJ435" s="725" t="n">
        <f aca="false">AJ434+AJ349</f>
        <v>80300</v>
      </c>
      <c r="AK435" s="725" t="n">
        <f aca="false">AK434+AK349</f>
        <v>60500</v>
      </c>
      <c r="AL435" s="725" t="e">
        <f aca="false">AL434+AL349</f>
        <v>#N/A</v>
      </c>
      <c r="AM435" s="725" t="e">
        <f aca="false">AM434+AM349</f>
        <v>#N/A</v>
      </c>
      <c r="AN435" s="725" t="e">
        <f aca="false">AN434+AN349</f>
        <v>#N/A</v>
      </c>
    </row>
    <row r="436" customFormat="false" ht="17.25" hidden="false" customHeight="false" outlineLevel="0" collapsed="false">
      <c r="A436" s="2"/>
      <c r="B436" s="4"/>
      <c r="C436" s="718"/>
      <c r="D436" s="637"/>
      <c r="E436" s="620"/>
      <c r="F436" s="726"/>
      <c r="G436" s="727"/>
      <c r="H436" s="727"/>
      <c r="I436" s="727"/>
      <c r="J436" s="639"/>
      <c r="K436" s="727"/>
      <c r="L436" s="639"/>
      <c r="M436" s="639" t="s">
        <v>245</v>
      </c>
      <c r="N436" s="728" t="n">
        <f aca="false">VLOOKUP($C$55,$C$395:$AN$435,N438,0)/$C$55</f>
        <v>0</v>
      </c>
      <c r="O436" s="728" t="n">
        <f aca="false">VLOOKUP($C$55,$C$395:$AN$435,O438,0)/$C$55</f>
        <v>0</v>
      </c>
      <c r="P436" s="728" t="n">
        <f aca="false">VLOOKUP($C$55,$C$395:$AN$435,P438,0)/$C$55</f>
        <v>0</v>
      </c>
      <c r="Q436" s="728" t="n">
        <f aca="false">VLOOKUP($C$55,$C$395:$AN$435,Q438,0)/$C$55</f>
        <v>0</v>
      </c>
      <c r="R436" s="639"/>
      <c r="S436" s="728" t="n">
        <f aca="false">VLOOKUP($C$55,$C$395:$AN$435,S438,0)/$C$55</f>
        <v>0</v>
      </c>
      <c r="T436" s="639"/>
      <c r="U436" s="728" t="n">
        <f aca="false">VLOOKUP($C$55,$C$395:$AN$435,U438,0)/$C$55</f>
        <v>800</v>
      </c>
      <c r="V436" s="728" t="n">
        <f aca="false">VLOOKUP($C$55,$C$395:$AN$435,V438,0)/$C$55</f>
        <v>1445</v>
      </c>
      <c r="W436" s="728" t="n">
        <f aca="false">VLOOKUP($C$55,$C$395:$AN$435,W438,0)/$C$55</f>
        <v>25500</v>
      </c>
      <c r="X436" s="728" t="n">
        <f aca="false">VLOOKUP($C$55,$C$395:$AN$435,X438,0)/$C$55</f>
        <v>920</v>
      </c>
      <c r="Y436" s="728" t="n">
        <f aca="false">VLOOKUP($C$55,$C$395:$AN$435,Y438,0)/$C$55</f>
        <v>930</v>
      </c>
      <c r="Z436" s="728" t="n">
        <f aca="false">VLOOKUP($C$55,$C$395:$AN$435,Z438,0)/$C$55</f>
        <v>905</v>
      </c>
      <c r="AA436" s="728" t="n">
        <f aca="false">VLOOKUP($C$55,$C$395:$AN$435,AA438,0)/$C$55</f>
        <v>3145</v>
      </c>
      <c r="AB436" s="728" t="n">
        <f aca="false">VLOOKUP($C$55,$C$395:$AN$435,AB438,0)/$C$55</f>
        <v>1480</v>
      </c>
      <c r="AC436" s="728" t="n">
        <f aca="false">VLOOKUP($C$55,$C$395:$AN$435,AC438,0)/$C$55</f>
        <v>2055</v>
      </c>
      <c r="AD436" s="728" t="n">
        <f aca="false">VLOOKUP($C$55,$C$395:$AN$435,AD438,0)/$C$55</f>
        <v>325</v>
      </c>
      <c r="AE436" s="728" t="n">
        <f aca="false">VLOOKUP($C$55,$C$395:$AN$435,AE438,0)/$C$55</f>
        <v>2050</v>
      </c>
      <c r="AF436" s="728" t="n">
        <f aca="false">VLOOKUP($C$55,$C$395:$AN$435,AF438,0)/$C$55</f>
        <v>2850</v>
      </c>
      <c r="AG436" s="728" t="n">
        <f aca="false">VLOOKUP($C$55,$C$395:$AN$435,AG438,0)/$C$55</f>
        <v>2550</v>
      </c>
      <c r="AH436" s="728" t="n">
        <f aca="false">VLOOKUP($C$55,$C$395:$AN$435,AH438,0)/$C$55</f>
        <v>3350</v>
      </c>
      <c r="AI436" s="728" t="n">
        <f aca="false">VLOOKUP($C$55,$C$395:$AN$435,AI438,0)/$C$55</f>
        <v>475</v>
      </c>
      <c r="AJ436" s="728" t="n">
        <f aca="false">VLOOKUP($C$55,$C$395:$AN$435,AJ438,0)/$C$55</f>
        <v>2320</v>
      </c>
      <c r="AK436" s="728" t="n">
        <f aca="false">VLOOKUP($C$55,$C$395:$AN$435,AK438,0)/$C$55</f>
        <v>2050</v>
      </c>
      <c r="AL436" s="728" t="e">
        <f aca="false">VLOOKUP($C$55,$C$395:$AN$435,AL438,0)/$C$55</f>
        <v>#N/A</v>
      </c>
      <c r="AM436" s="728" t="e">
        <f aca="false">VLOOKUP($C$55,$C$395:$AN$435,AM438,0)/$C$55</f>
        <v>#N/A</v>
      </c>
      <c r="AN436" s="728" t="e">
        <f aca="false">VLOOKUP($C$55,$C$395:$AN$435,AN438,0)/$C$55</f>
        <v>#N/A</v>
      </c>
    </row>
    <row r="437" customFormat="false" ht="17.25" hidden="false" customHeight="false" outlineLevel="0" collapsed="false">
      <c r="A437" s="2"/>
      <c r="B437" s="4"/>
      <c r="C437" s="729" t="s">
        <v>246</v>
      </c>
      <c r="D437" s="637"/>
      <c r="E437" s="619"/>
      <c r="F437" s="730"/>
      <c r="G437" s="731"/>
      <c r="H437" s="731"/>
      <c r="I437" s="731"/>
      <c r="J437" s="620"/>
      <c r="K437" s="731"/>
      <c r="L437" s="620"/>
      <c r="M437" s="620"/>
      <c r="N437" s="731"/>
      <c r="O437" s="731"/>
      <c r="P437" s="731"/>
      <c r="Q437" s="731"/>
      <c r="R437" s="620"/>
      <c r="S437" s="732"/>
      <c r="T437" s="620"/>
      <c r="U437" s="730"/>
      <c r="V437" s="731"/>
      <c r="W437" s="731"/>
      <c r="X437" s="731"/>
      <c r="Y437" s="731"/>
      <c r="Z437" s="731"/>
      <c r="AA437" s="731"/>
      <c r="AB437" s="731"/>
      <c r="AC437" s="731"/>
      <c r="AD437" s="731"/>
      <c r="AE437" s="731"/>
      <c r="AF437" s="731"/>
      <c r="AG437" s="731"/>
      <c r="AH437" s="731"/>
      <c r="AI437" s="731"/>
      <c r="AJ437" s="731"/>
      <c r="AK437" s="731"/>
      <c r="AL437" s="731"/>
      <c r="AM437" s="731"/>
      <c r="AN437" s="731"/>
    </row>
    <row r="438" customFormat="false" ht="17.25" hidden="false" customHeight="false" outlineLevel="0" collapsed="false">
      <c r="A438" s="2"/>
      <c r="B438" s="4"/>
      <c r="C438" s="733" t="n">
        <v>0</v>
      </c>
      <c r="D438" s="637"/>
      <c r="E438" s="620"/>
      <c r="F438" s="730"/>
      <c r="G438" s="731"/>
      <c r="H438" s="731"/>
      <c r="I438" s="731"/>
      <c r="J438" s="620"/>
      <c r="K438" s="731"/>
      <c r="L438" s="620"/>
      <c r="M438" s="620"/>
      <c r="N438" s="731" t="n">
        <v>12</v>
      </c>
      <c r="O438" s="731" t="n">
        <v>13</v>
      </c>
      <c r="P438" s="731" t="n">
        <v>14</v>
      </c>
      <c r="Q438" s="731" t="n">
        <v>15</v>
      </c>
      <c r="R438" s="620"/>
      <c r="S438" s="732" t="n">
        <v>17</v>
      </c>
      <c r="T438" s="620"/>
      <c r="U438" s="730" t="n">
        <v>19</v>
      </c>
      <c r="V438" s="731" t="n">
        <v>20</v>
      </c>
      <c r="W438" s="730" t="n">
        <v>21</v>
      </c>
      <c r="X438" s="731" t="n">
        <v>22</v>
      </c>
      <c r="Y438" s="730" t="n">
        <v>23</v>
      </c>
      <c r="Z438" s="731" t="n">
        <v>24</v>
      </c>
      <c r="AA438" s="730" t="n">
        <v>25</v>
      </c>
      <c r="AB438" s="731" t="n">
        <v>26</v>
      </c>
      <c r="AC438" s="730" t="n">
        <v>27</v>
      </c>
      <c r="AD438" s="731" t="n">
        <v>28</v>
      </c>
      <c r="AE438" s="730" t="n">
        <v>29</v>
      </c>
      <c r="AF438" s="731" t="n">
        <v>30</v>
      </c>
      <c r="AG438" s="730" t="n">
        <v>31</v>
      </c>
      <c r="AH438" s="731" t="n">
        <v>32</v>
      </c>
      <c r="AI438" s="730" t="n">
        <v>33</v>
      </c>
      <c r="AJ438" s="731" t="n">
        <v>34</v>
      </c>
      <c r="AK438" s="730" t="n">
        <v>35</v>
      </c>
      <c r="AL438" s="731" t="n">
        <v>36</v>
      </c>
      <c r="AM438" s="730" t="n">
        <v>37</v>
      </c>
      <c r="AN438" s="731" t="n">
        <v>38</v>
      </c>
    </row>
    <row r="439" customFormat="false" ht="17.25" hidden="false" customHeight="false" outlineLevel="0" collapsed="false">
      <c r="A439" s="2"/>
      <c r="B439" s="4"/>
      <c r="C439" s="733" t="n">
        <v>1</v>
      </c>
      <c r="D439" s="637"/>
      <c r="E439" s="620"/>
      <c r="F439" s="734" t="n">
        <f aca="false">F353</f>
        <v>0</v>
      </c>
      <c r="G439" s="735" t="n">
        <f aca="false">G353</f>
        <v>0</v>
      </c>
      <c r="H439" s="735" t="n">
        <f aca="false">H353</f>
        <v>0</v>
      </c>
      <c r="I439" s="735" t="n">
        <f aca="false">I353</f>
        <v>0</v>
      </c>
      <c r="J439" s="639"/>
      <c r="K439" s="735" t="n">
        <f aca="false">SUM(F439:I439)</f>
        <v>0</v>
      </c>
      <c r="L439" s="639"/>
      <c r="M439" s="639"/>
      <c r="N439" s="735" t="n">
        <f aca="false">N353</f>
        <v>0</v>
      </c>
      <c r="O439" s="735" t="n">
        <f aca="false">O353</f>
        <v>0</v>
      </c>
      <c r="P439" s="735" t="n">
        <f aca="false">P353</f>
        <v>0</v>
      </c>
      <c r="Q439" s="735" t="n">
        <f aca="false">Q353</f>
        <v>0</v>
      </c>
      <c r="R439" s="639"/>
      <c r="S439" s="736" t="n">
        <f aca="false">SUM(N439:Q439)</f>
        <v>0</v>
      </c>
      <c r="T439" s="639"/>
      <c r="U439" s="737" t="n">
        <f aca="false">U353</f>
        <v>8400</v>
      </c>
      <c r="V439" s="738" t="n">
        <f aca="false">V353</f>
        <v>10470</v>
      </c>
      <c r="W439" s="738" t="n">
        <f aca="false">W353</f>
        <v>500500</v>
      </c>
      <c r="X439" s="738" t="n">
        <f aca="false">X353</f>
        <v>10420</v>
      </c>
      <c r="Y439" s="738" t="n">
        <f aca="false">Y353</f>
        <v>10430</v>
      </c>
      <c r="Z439" s="738" t="n">
        <f aca="false">Z353</f>
        <v>9930</v>
      </c>
      <c r="AA439" s="738" t="n">
        <f aca="false">AA353</f>
        <v>32820</v>
      </c>
      <c r="AB439" s="738" t="n">
        <f aca="false">AB353</f>
        <v>12880</v>
      </c>
      <c r="AC439" s="738" t="n">
        <f aca="false">AC353</f>
        <v>24380</v>
      </c>
      <c r="AD439" s="738" t="n">
        <f aca="false">AD353</f>
        <v>6500</v>
      </c>
      <c r="AE439" s="738" t="n">
        <f aca="false">AE353</f>
        <v>34350</v>
      </c>
      <c r="AF439" s="738" t="n">
        <f aca="false">AF353</f>
        <v>50350</v>
      </c>
      <c r="AG439" s="738" t="n">
        <f aca="false">AG353</f>
        <v>44350</v>
      </c>
      <c r="AH439" s="738" t="n">
        <f aca="false">AH353</f>
        <v>60350</v>
      </c>
      <c r="AI439" s="738" t="n">
        <f aca="false">AI353</f>
        <v>7600</v>
      </c>
      <c r="AJ439" s="738" t="n">
        <f aca="false">AJ353</f>
        <v>36520</v>
      </c>
      <c r="AK439" s="738" t="n">
        <f aca="false">AK353</f>
        <v>34350</v>
      </c>
      <c r="AL439" s="738" t="e">
        <f aca="false">AL353</f>
        <v>#N/A</v>
      </c>
      <c r="AM439" s="738" t="e">
        <f aca="false">AM353</f>
        <v>#N/A</v>
      </c>
      <c r="AN439" s="738" t="e">
        <f aca="false">AN353</f>
        <v>#N/A</v>
      </c>
    </row>
    <row r="440" customFormat="false" ht="17.25" hidden="false" customHeight="false" outlineLevel="0" collapsed="false">
      <c r="A440" s="2"/>
      <c r="B440" s="4"/>
      <c r="C440" s="733" t="n">
        <v>2</v>
      </c>
      <c r="D440" s="637"/>
      <c r="E440" s="620"/>
      <c r="F440" s="734" t="n">
        <f aca="false">F439+F354</f>
        <v>0</v>
      </c>
      <c r="G440" s="734" t="n">
        <f aca="false">G439+G354</f>
        <v>0</v>
      </c>
      <c r="H440" s="734" t="n">
        <f aca="false">H439+H354</f>
        <v>0</v>
      </c>
      <c r="I440" s="734" t="n">
        <f aca="false">I439+I354</f>
        <v>0</v>
      </c>
      <c r="J440" s="639"/>
      <c r="K440" s="735" t="n">
        <f aca="false">SUM(F440:I440)</f>
        <v>0</v>
      </c>
      <c r="L440" s="639"/>
      <c r="M440" s="639"/>
      <c r="N440" s="735" t="n">
        <f aca="false">N439+N354</f>
        <v>0</v>
      </c>
      <c r="O440" s="735" t="n">
        <f aca="false">O439+O354</f>
        <v>0</v>
      </c>
      <c r="P440" s="735" t="n">
        <f aca="false">P439+P354</f>
        <v>0</v>
      </c>
      <c r="Q440" s="735" t="n">
        <f aca="false">Q439+Q354</f>
        <v>0</v>
      </c>
      <c r="R440" s="639"/>
      <c r="S440" s="736" t="n">
        <f aca="false">SUM(N440:Q440)</f>
        <v>0</v>
      </c>
      <c r="T440" s="639"/>
      <c r="U440" s="737" t="n">
        <f aca="false">U439+U354</f>
        <v>8816</v>
      </c>
      <c r="V440" s="738" t="n">
        <f aca="false">V439+V354</f>
        <v>10958.8</v>
      </c>
      <c r="W440" s="738" t="n">
        <f aca="false">W439+W354</f>
        <v>501020</v>
      </c>
      <c r="X440" s="738" t="n">
        <f aca="false">X439+X354</f>
        <v>10856.8</v>
      </c>
      <c r="Y440" s="738" t="n">
        <f aca="false">Y439+Y354</f>
        <v>10877.2</v>
      </c>
      <c r="Z440" s="738" t="n">
        <f aca="false">Z439+Z354</f>
        <v>10377.2</v>
      </c>
      <c r="AA440" s="738" t="n">
        <f aca="false">AA439+AA354</f>
        <v>33672.8</v>
      </c>
      <c r="AB440" s="738" t="n">
        <f aca="false">AB439+AB354</f>
        <v>13795.2</v>
      </c>
      <c r="AC440" s="738" t="n">
        <f aca="false">AC439+AC354</f>
        <v>25295.2</v>
      </c>
      <c r="AD440" s="738" t="n">
        <f aca="false">AD439+AD354</f>
        <v>6500</v>
      </c>
      <c r="AE440" s="738" t="n">
        <f aca="false">AE439+AE354</f>
        <v>34714</v>
      </c>
      <c r="AF440" s="738" t="n">
        <f aca="false">AF439+AF354</f>
        <v>50714</v>
      </c>
      <c r="AG440" s="738" t="n">
        <f aca="false">AG439+AG354</f>
        <v>44714</v>
      </c>
      <c r="AH440" s="738" t="n">
        <f aca="false">AH439+AH354</f>
        <v>60714</v>
      </c>
      <c r="AI440" s="738" t="n">
        <f aca="false">AI439+AI354</f>
        <v>7704</v>
      </c>
      <c r="AJ440" s="738" t="n">
        <f aca="false">AJ439+AJ354</f>
        <v>37060.8</v>
      </c>
      <c r="AK440" s="738" t="n">
        <f aca="false">AK439+AK354</f>
        <v>34714</v>
      </c>
      <c r="AL440" s="738" t="e">
        <f aca="false">AL439+AL354</f>
        <v>#N/A</v>
      </c>
      <c r="AM440" s="738" t="e">
        <f aca="false">AM439+AM354</f>
        <v>#N/A</v>
      </c>
      <c r="AN440" s="738" t="e">
        <f aca="false">AN439+AN354</f>
        <v>#N/A</v>
      </c>
    </row>
    <row r="441" customFormat="false" ht="17.25" hidden="false" customHeight="false" outlineLevel="0" collapsed="false">
      <c r="A441" s="2"/>
      <c r="B441" s="4"/>
      <c r="C441" s="733" t="n">
        <v>3</v>
      </c>
      <c r="D441" s="637"/>
      <c r="E441" s="620"/>
      <c r="F441" s="734" t="n">
        <f aca="false">F440+F355</f>
        <v>0</v>
      </c>
      <c r="G441" s="734" t="n">
        <f aca="false">G440+G355</f>
        <v>0</v>
      </c>
      <c r="H441" s="734" t="n">
        <f aca="false">H440+H355</f>
        <v>0</v>
      </c>
      <c r="I441" s="734" t="n">
        <f aca="false">I440+I355</f>
        <v>0</v>
      </c>
      <c r="J441" s="639"/>
      <c r="K441" s="735" t="n">
        <f aca="false">SUM(F441:I441)</f>
        <v>0</v>
      </c>
      <c r="L441" s="639"/>
      <c r="M441" s="639"/>
      <c r="N441" s="735" t="n">
        <f aca="false">N440+N355</f>
        <v>0</v>
      </c>
      <c r="O441" s="735" t="n">
        <f aca="false">O440+O355</f>
        <v>0</v>
      </c>
      <c r="P441" s="735" t="n">
        <f aca="false">P440+P355</f>
        <v>0</v>
      </c>
      <c r="Q441" s="735" t="n">
        <f aca="false">Q440+Q355</f>
        <v>0</v>
      </c>
      <c r="R441" s="639"/>
      <c r="S441" s="736" t="n">
        <f aca="false">SUM(N441:Q441)</f>
        <v>0</v>
      </c>
      <c r="T441" s="639"/>
      <c r="U441" s="737" t="n">
        <f aca="false">U440+U355</f>
        <v>9248.64</v>
      </c>
      <c r="V441" s="738" t="n">
        <f aca="false">V440+V355</f>
        <v>11467.152</v>
      </c>
      <c r="W441" s="738" t="n">
        <f aca="false">W440+W355</f>
        <v>501560.8</v>
      </c>
      <c r="X441" s="738" t="n">
        <f aca="false">X440+X355</f>
        <v>11311.072</v>
      </c>
      <c r="Y441" s="738" t="n">
        <f aca="false">Y440+Y355</f>
        <v>11342.288</v>
      </c>
      <c r="Z441" s="738" t="n">
        <f aca="false">Z440+Z355</f>
        <v>10842.288</v>
      </c>
      <c r="AA441" s="738" t="n">
        <f aca="false">AA440+AA355</f>
        <v>34559.712</v>
      </c>
      <c r="AB441" s="738" t="n">
        <f aca="false">AB440+AB355</f>
        <v>14747.008</v>
      </c>
      <c r="AC441" s="738" t="n">
        <f aca="false">AC440+AC355</f>
        <v>26247.008</v>
      </c>
      <c r="AD441" s="738" t="n">
        <f aca="false">AD440+AD355</f>
        <v>6500</v>
      </c>
      <c r="AE441" s="738" t="n">
        <f aca="false">AE440+AE355</f>
        <v>35092.56</v>
      </c>
      <c r="AF441" s="738" t="n">
        <f aca="false">AF440+AF355</f>
        <v>51092.56</v>
      </c>
      <c r="AG441" s="738" t="n">
        <f aca="false">AG440+AG355</f>
        <v>45092.56</v>
      </c>
      <c r="AH441" s="738" t="n">
        <f aca="false">AH440+AH355</f>
        <v>61092.56</v>
      </c>
      <c r="AI441" s="738" t="n">
        <f aca="false">AI440+AI355</f>
        <v>7812.16</v>
      </c>
      <c r="AJ441" s="738" t="n">
        <f aca="false">AJ440+AJ355</f>
        <v>37623.232</v>
      </c>
      <c r="AK441" s="738" t="n">
        <f aca="false">AK440+AK355</f>
        <v>35092.56</v>
      </c>
      <c r="AL441" s="738" t="e">
        <f aca="false">AL440+AL355</f>
        <v>#N/A</v>
      </c>
      <c r="AM441" s="738" t="e">
        <f aca="false">AM440+AM355</f>
        <v>#N/A</v>
      </c>
      <c r="AN441" s="738" t="e">
        <f aca="false">AN440+AN355</f>
        <v>#N/A</v>
      </c>
    </row>
    <row r="442" customFormat="false" ht="17.25" hidden="false" customHeight="false" outlineLevel="0" collapsed="false">
      <c r="A442" s="2"/>
      <c r="B442" s="4"/>
      <c r="C442" s="733" t="n">
        <v>4</v>
      </c>
      <c r="D442" s="637"/>
      <c r="E442" s="620"/>
      <c r="F442" s="734" t="n">
        <f aca="false">F441+F356</f>
        <v>0</v>
      </c>
      <c r="G442" s="734" t="n">
        <f aca="false">G441+G356</f>
        <v>0</v>
      </c>
      <c r="H442" s="734" t="n">
        <f aca="false">H441+H356</f>
        <v>0</v>
      </c>
      <c r="I442" s="734" t="n">
        <f aca="false">I441+I356</f>
        <v>0</v>
      </c>
      <c r="J442" s="639"/>
      <c r="K442" s="735" t="n">
        <f aca="false">SUM(F442:I442)</f>
        <v>0</v>
      </c>
      <c r="L442" s="639"/>
      <c r="M442" s="639"/>
      <c r="N442" s="735" t="n">
        <f aca="false">N441+N356</f>
        <v>0</v>
      </c>
      <c r="O442" s="735" t="n">
        <f aca="false">O441+O356</f>
        <v>0</v>
      </c>
      <c r="P442" s="735" t="n">
        <f aca="false">P441+P356</f>
        <v>0</v>
      </c>
      <c r="Q442" s="735" t="n">
        <f aca="false">Q441+Q356</f>
        <v>0</v>
      </c>
      <c r="R442" s="639"/>
      <c r="S442" s="736" t="n">
        <f aca="false">SUM(N442:Q442)</f>
        <v>0</v>
      </c>
      <c r="T442" s="639"/>
      <c r="U442" s="737" t="n">
        <f aca="false">U441+U356</f>
        <v>9698.5856</v>
      </c>
      <c r="V442" s="738" t="n">
        <f aca="false">V441+V356</f>
        <v>11995.83808</v>
      </c>
      <c r="W442" s="738" t="n">
        <f aca="false">W441+W356</f>
        <v>502123.232</v>
      </c>
      <c r="X442" s="738" t="n">
        <f aca="false">X441+X356</f>
        <v>11783.51488</v>
      </c>
      <c r="Y442" s="738" t="n">
        <f aca="false">Y441+Y356</f>
        <v>11825.97952</v>
      </c>
      <c r="Z442" s="738" t="n">
        <f aca="false">Z441+Z356</f>
        <v>11325.97952</v>
      </c>
      <c r="AA442" s="738" t="n">
        <f aca="false">AA441+AA356</f>
        <v>35482.10048</v>
      </c>
      <c r="AB442" s="738" t="n">
        <f aca="false">AB441+AB356</f>
        <v>15736.88832</v>
      </c>
      <c r="AC442" s="738" t="n">
        <f aca="false">AC441+AC356</f>
        <v>27236.88832</v>
      </c>
      <c r="AD442" s="738" t="n">
        <f aca="false">AD441+AD356</f>
        <v>6500</v>
      </c>
      <c r="AE442" s="738" t="n">
        <f aca="false">AE441+AE356</f>
        <v>35486.2624</v>
      </c>
      <c r="AF442" s="738" t="n">
        <f aca="false">AF441+AF356</f>
        <v>51486.2624</v>
      </c>
      <c r="AG442" s="738" t="n">
        <f aca="false">AG441+AG356</f>
        <v>45486.2624</v>
      </c>
      <c r="AH442" s="738" t="n">
        <f aca="false">AH441+AH356</f>
        <v>61486.2624</v>
      </c>
      <c r="AI442" s="738" t="n">
        <f aca="false">AI441+AI356</f>
        <v>7924.6464</v>
      </c>
      <c r="AJ442" s="738" t="n">
        <f aca="false">AJ441+AJ356</f>
        <v>38208.16128</v>
      </c>
      <c r="AK442" s="738" t="n">
        <f aca="false">AK441+AK356</f>
        <v>35486.2624</v>
      </c>
      <c r="AL442" s="738" t="e">
        <f aca="false">AL441+AL356</f>
        <v>#N/A</v>
      </c>
      <c r="AM442" s="738" t="e">
        <f aca="false">AM441+AM356</f>
        <v>#N/A</v>
      </c>
      <c r="AN442" s="738" t="e">
        <f aca="false">AN441+AN356</f>
        <v>#N/A</v>
      </c>
    </row>
    <row r="443" customFormat="false" ht="17.25" hidden="false" customHeight="false" outlineLevel="0" collapsed="false">
      <c r="A443" s="2"/>
      <c r="B443" s="4"/>
      <c r="C443" s="733" t="n">
        <v>5</v>
      </c>
      <c r="D443" s="637"/>
      <c r="E443" s="620"/>
      <c r="F443" s="734" t="n">
        <f aca="false">F442+F357</f>
        <v>0</v>
      </c>
      <c r="G443" s="734" t="n">
        <f aca="false">G442+G357</f>
        <v>0</v>
      </c>
      <c r="H443" s="734" t="n">
        <f aca="false">H442+H357</f>
        <v>0</v>
      </c>
      <c r="I443" s="734" t="n">
        <f aca="false">I442+I357</f>
        <v>0</v>
      </c>
      <c r="J443" s="639"/>
      <c r="K443" s="735" t="n">
        <f aca="false">SUM(F443:I443)</f>
        <v>0</v>
      </c>
      <c r="L443" s="639"/>
      <c r="M443" s="639"/>
      <c r="N443" s="735" t="n">
        <f aca="false">N442+N357</f>
        <v>0</v>
      </c>
      <c r="O443" s="735" t="n">
        <f aca="false">O442+O357</f>
        <v>0</v>
      </c>
      <c r="P443" s="735" t="n">
        <f aca="false">P442+P357</f>
        <v>0</v>
      </c>
      <c r="Q443" s="735" t="n">
        <f aca="false">Q442+Q357</f>
        <v>0</v>
      </c>
      <c r="R443" s="639"/>
      <c r="S443" s="736" t="n">
        <f aca="false">SUM(N443:Q443)</f>
        <v>0</v>
      </c>
      <c r="T443" s="639"/>
      <c r="U443" s="737" t="n">
        <f aca="false">U442+U357</f>
        <v>10166.529024</v>
      </c>
      <c r="V443" s="738" t="n">
        <f aca="false">V442+V357</f>
        <v>12545.6716032</v>
      </c>
      <c r="W443" s="738" t="n">
        <f aca="false">W442+W357</f>
        <v>502708.16128</v>
      </c>
      <c r="X443" s="738" t="n">
        <f aca="false">X442+X357</f>
        <v>12274.8554752</v>
      </c>
      <c r="Y443" s="738" t="n">
        <f aca="false">Y442+Y357</f>
        <v>12329.0187008</v>
      </c>
      <c r="Z443" s="738" t="n">
        <f aca="false">Z442+Z357</f>
        <v>11829.0187008</v>
      </c>
      <c r="AA443" s="738" t="n">
        <f aca="false">AA442+AA357</f>
        <v>36441.3844992</v>
      </c>
      <c r="AB443" s="738" t="n">
        <f aca="false">AB442+AB357</f>
        <v>16766.3638528</v>
      </c>
      <c r="AC443" s="738" t="n">
        <f aca="false">AC442+AC357</f>
        <v>28266.3638528</v>
      </c>
      <c r="AD443" s="738" t="n">
        <f aca="false">AD442+AD357</f>
        <v>6500</v>
      </c>
      <c r="AE443" s="738" t="n">
        <f aca="false">AE442+AE357</f>
        <v>35895.712896</v>
      </c>
      <c r="AF443" s="738" t="n">
        <f aca="false">AF442+AF357</f>
        <v>51895.712896</v>
      </c>
      <c r="AG443" s="738" t="n">
        <f aca="false">AG442+AG357</f>
        <v>45895.712896</v>
      </c>
      <c r="AH443" s="738" t="n">
        <f aca="false">AH442+AH357</f>
        <v>61895.712896</v>
      </c>
      <c r="AI443" s="738" t="n">
        <f aca="false">AI442+AI357</f>
        <v>8041.632256</v>
      </c>
      <c r="AJ443" s="738" t="n">
        <f aca="false">AJ442+AJ357</f>
        <v>38816.4877312</v>
      </c>
      <c r="AK443" s="738" t="n">
        <f aca="false">AK442+AK357</f>
        <v>35895.712896</v>
      </c>
      <c r="AL443" s="738" t="e">
        <f aca="false">AL442+AL357</f>
        <v>#N/A</v>
      </c>
      <c r="AM443" s="738" t="e">
        <f aca="false">AM442+AM357</f>
        <v>#N/A</v>
      </c>
      <c r="AN443" s="738" t="e">
        <f aca="false">AN442+AN357</f>
        <v>#N/A</v>
      </c>
    </row>
    <row r="444" customFormat="false" ht="17.25" hidden="false" customHeight="false" outlineLevel="0" collapsed="false">
      <c r="A444" s="2"/>
      <c r="B444" s="4"/>
      <c r="C444" s="733" t="n">
        <v>6</v>
      </c>
      <c r="D444" s="637"/>
      <c r="E444" s="620"/>
      <c r="F444" s="734" t="n">
        <f aca="false">F443+F358</f>
        <v>0</v>
      </c>
      <c r="G444" s="734" t="n">
        <f aca="false">G443+G358</f>
        <v>0</v>
      </c>
      <c r="H444" s="734" t="n">
        <f aca="false">H443+H358</f>
        <v>0</v>
      </c>
      <c r="I444" s="734" t="n">
        <f aca="false">I443+I358</f>
        <v>0</v>
      </c>
      <c r="J444" s="639"/>
      <c r="K444" s="735" t="n">
        <f aca="false">SUM(F444:I444)</f>
        <v>0</v>
      </c>
      <c r="L444" s="639"/>
      <c r="M444" s="639"/>
      <c r="N444" s="735" t="n">
        <f aca="false">N443+N358</f>
        <v>0</v>
      </c>
      <c r="O444" s="735" t="n">
        <f aca="false">O443+O358</f>
        <v>0</v>
      </c>
      <c r="P444" s="735" t="n">
        <f aca="false">P443+P358</f>
        <v>0</v>
      </c>
      <c r="Q444" s="735" t="n">
        <f aca="false">Q443+Q358</f>
        <v>0</v>
      </c>
      <c r="R444" s="639"/>
      <c r="S444" s="736" t="n">
        <f aca="false">SUM(N444:Q444)</f>
        <v>0</v>
      </c>
      <c r="T444" s="639"/>
      <c r="U444" s="737" t="n">
        <f aca="false">U443+U358</f>
        <v>10653.19018496</v>
      </c>
      <c r="V444" s="738" t="n">
        <f aca="false">V443+V358</f>
        <v>13117.498467328</v>
      </c>
      <c r="W444" s="738" t="n">
        <f aca="false">W443+W358</f>
        <v>503316.4877312</v>
      </c>
      <c r="X444" s="738" t="n">
        <f aca="false">X443+X358</f>
        <v>12785.849694208</v>
      </c>
      <c r="Y444" s="738" t="n">
        <f aca="false">Y443+Y358</f>
        <v>12852.179448832</v>
      </c>
      <c r="Z444" s="738" t="n">
        <f aca="false">Z443+Z358</f>
        <v>12352.179448832</v>
      </c>
      <c r="AA444" s="738" t="n">
        <f aca="false">AA443+AA358</f>
        <v>37439.039879168</v>
      </c>
      <c r="AB444" s="738" t="n">
        <f aca="false">AB443+AB358</f>
        <v>17837.018406912</v>
      </c>
      <c r="AC444" s="738" t="n">
        <f aca="false">AC443+AC358</f>
        <v>29337.018406912</v>
      </c>
      <c r="AD444" s="738" t="n">
        <f aca="false">AD443+AD358</f>
        <v>6500</v>
      </c>
      <c r="AE444" s="738" t="n">
        <f aca="false">AE443+AE358</f>
        <v>36321.54141184</v>
      </c>
      <c r="AF444" s="738" t="n">
        <f aca="false">AF443+AF358</f>
        <v>52321.54141184</v>
      </c>
      <c r="AG444" s="738" t="n">
        <f aca="false">AG443+AG358</f>
        <v>46321.54141184</v>
      </c>
      <c r="AH444" s="738" t="n">
        <f aca="false">AH443+AH358</f>
        <v>62321.54141184</v>
      </c>
      <c r="AI444" s="738" t="n">
        <f aca="false">AI443+AI358</f>
        <v>8163.29754624</v>
      </c>
      <c r="AJ444" s="738" t="n">
        <f aca="false">AJ443+AJ358</f>
        <v>39449.147240448</v>
      </c>
      <c r="AK444" s="738" t="n">
        <f aca="false">AK443+AK358</f>
        <v>36321.54141184</v>
      </c>
      <c r="AL444" s="738" t="e">
        <f aca="false">AL443+AL358</f>
        <v>#N/A</v>
      </c>
      <c r="AM444" s="738" t="e">
        <f aca="false">AM443+AM358</f>
        <v>#N/A</v>
      </c>
      <c r="AN444" s="738" t="e">
        <f aca="false">AN443+AN358</f>
        <v>#N/A</v>
      </c>
    </row>
    <row r="445" customFormat="false" ht="17.25" hidden="false" customHeight="false" outlineLevel="0" collapsed="false">
      <c r="A445" s="2"/>
      <c r="B445" s="4"/>
      <c r="C445" s="733" t="n">
        <v>7</v>
      </c>
      <c r="D445" s="637"/>
      <c r="E445" s="620"/>
      <c r="F445" s="734" t="n">
        <f aca="false">F444+F359</f>
        <v>0</v>
      </c>
      <c r="G445" s="734" t="n">
        <f aca="false">G444+G359</f>
        <v>0</v>
      </c>
      <c r="H445" s="734" t="n">
        <f aca="false">H444+H359</f>
        <v>0</v>
      </c>
      <c r="I445" s="734" t="n">
        <f aca="false">I444+I359</f>
        <v>0</v>
      </c>
      <c r="J445" s="639"/>
      <c r="K445" s="735" t="n">
        <f aca="false">SUM(F445:I445)</f>
        <v>0</v>
      </c>
      <c r="L445" s="639"/>
      <c r="M445" s="639"/>
      <c r="N445" s="735" t="n">
        <f aca="false">N444+N359</f>
        <v>0</v>
      </c>
      <c r="O445" s="735" t="n">
        <f aca="false">O444+O359</f>
        <v>0</v>
      </c>
      <c r="P445" s="735" t="n">
        <f aca="false">P444+P359</f>
        <v>0</v>
      </c>
      <c r="Q445" s="735" t="n">
        <f aca="false">Q444+Q359</f>
        <v>0</v>
      </c>
      <c r="R445" s="639"/>
      <c r="S445" s="736" t="n">
        <f aca="false">SUM(N445:Q445)</f>
        <v>0</v>
      </c>
      <c r="T445" s="639"/>
      <c r="U445" s="737" t="n">
        <f aca="false">U444+U359</f>
        <v>11159.3177923584</v>
      </c>
      <c r="V445" s="738" t="n">
        <f aca="false">V444+V359</f>
        <v>13712.1984060211</v>
      </c>
      <c r="W445" s="738" t="n">
        <f aca="false">W444+W359</f>
        <v>503949.147240448</v>
      </c>
      <c r="X445" s="738" t="n">
        <f aca="false">X444+X359</f>
        <v>13317.2836819763</v>
      </c>
      <c r="Y445" s="738" t="n">
        <f aca="false">Y444+Y359</f>
        <v>13396.2666267853</v>
      </c>
      <c r="Z445" s="738" t="n">
        <f aca="false">Z444+Z359</f>
        <v>12896.2666267853</v>
      </c>
      <c r="AA445" s="738" t="n">
        <f aca="false">AA444+AA359</f>
        <v>38476.6014743347</v>
      </c>
      <c r="AB445" s="738" t="n">
        <f aca="false">AB444+AB359</f>
        <v>18950.4991431885</v>
      </c>
      <c r="AC445" s="738" t="n">
        <f aca="false">AC444+AC359</f>
        <v>30450.4991431885</v>
      </c>
      <c r="AD445" s="738" t="n">
        <f aca="false">AD444+AD359</f>
        <v>6500</v>
      </c>
      <c r="AE445" s="738" t="n">
        <f aca="false">AE444+AE359</f>
        <v>36764.4030683136</v>
      </c>
      <c r="AF445" s="738" t="n">
        <f aca="false">AF444+AF359</f>
        <v>52764.4030683136</v>
      </c>
      <c r="AG445" s="738" t="n">
        <f aca="false">AG444+AG359</f>
        <v>46764.4030683136</v>
      </c>
      <c r="AH445" s="738" t="n">
        <f aca="false">AH444+AH359</f>
        <v>62764.4030683136</v>
      </c>
      <c r="AI445" s="738" t="n">
        <f aca="false">AI444+AI359</f>
        <v>8289.8294480896</v>
      </c>
      <c r="AJ445" s="738" t="n">
        <f aca="false">AJ444+AJ359</f>
        <v>40107.1131300659</v>
      </c>
      <c r="AK445" s="738" t="n">
        <f aca="false">AK444+AK359</f>
        <v>36764.4030683136</v>
      </c>
      <c r="AL445" s="738" t="e">
        <f aca="false">AL444+AL359</f>
        <v>#N/A</v>
      </c>
      <c r="AM445" s="738" t="e">
        <f aca="false">AM444+AM359</f>
        <v>#N/A</v>
      </c>
      <c r="AN445" s="738" t="e">
        <f aca="false">AN444+AN359</f>
        <v>#N/A</v>
      </c>
    </row>
    <row r="446" customFormat="false" ht="17.25" hidden="false" customHeight="false" outlineLevel="0" collapsed="false">
      <c r="A446" s="2"/>
      <c r="B446" s="4"/>
      <c r="C446" s="733" t="n">
        <v>8</v>
      </c>
      <c r="D446" s="637"/>
      <c r="E446" s="620"/>
      <c r="F446" s="734" t="n">
        <f aca="false">F445+F360</f>
        <v>0</v>
      </c>
      <c r="G446" s="734" t="n">
        <f aca="false">G445+G360</f>
        <v>0</v>
      </c>
      <c r="H446" s="734" t="n">
        <f aca="false">H445+H360</f>
        <v>0</v>
      </c>
      <c r="I446" s="734" t="n">
        <f aca="false">I445+I360</f>
        <v>0</v>
      </c>
      <c r="J446" s="639"/>
      <c r="K446" s="735" t="n">
        <f aca="false">SUM(F446:I446)</f>
        <v>0</v>
      </c>
      <c r="L446" s="639"/>
      <c r="M446" s="639"/>
      <c r="N446" s="735" t="n">
        <f aca="false">N445+N360</f>
        <v>0</v>
      </c>
      <c r="O446" s="735" t="n">
        <f aca="false">O445+O360</f>
        <v>0</v>
      </c>
      <c r="P446" s="735" t="n">
        <f aca="false">P445+P360</f>
        <v>0</v>
      </c>
      <c r="Q446" s="735" t="n">
        <f aca="false">Q445+Q360</f>
        <v>0</v>
      </c>
      <c r="R446" s="639"/>
      <c r="S446" s="736" t="n">
        <f aca="false">SUM(N446:Q446)</f>
        <v>0</v>
      </c>
      <c r="T446" s="639"/>
      <c r="U446" s="737" t="n">
        <f aca="false">U445+U360</f>
        <v>11685.6905040527</v>
      </c>
      <c r="V446" s="738" t="n">
        <f aca="false">V445+V360</f>
        <v>14330.686342262</v>
      </c>
      <c r="W446" s="738" t="n">
        <f aca="false">W445+W360</f>
        <v>504607.113130066</v>
      </c>
      <c r="X446" s="738" t="n">
        <f aca="false">X445+X360</f>
        <v>13869.9750292554</v>
      </c>
      <c r="Y446" s="738" t="n">
        <f aca="false">Y445+Y360</f>
        <v>13962.1172918567</v>
      </c>
      <c r="Z446" s="738" t="n">
        <f aca="false">Z445+Z360</f>
        <v>13462.1172918567</v>
      </c>
      <c r="AA446" s="738" t="n">
        <f aca="false">AA445+AA360</f>
        <v>39555.6655333081</v>
      </c>
      <c r="AB446" s="738" t="n">
        <f aca="false">AB445+AB360</f>
        <v>20108.519108916</v>
      </c>
      <c r="AC446" s="738" t="n">
        <f aca="false">AC445+AC360</f>
        <v>31608.519108916</v>
      </c>
      <c r="AD446" s="738" t="n">
        <f aca="false">AD445+AD360</f>
        <v>6500</v>
      </c>
      <c r="AE446" s="738" t="n">
        <f aca="false">AE445+AE360</f>
        <v>37224.9791910461</v>
      </c>
      <c r="AF446" s="738" t="n">
        <f aca="false">AF445+AF360</f>
        <v>53224.9791910461</v>
      </c>
      <c r="AG446" s="738" t="n">
        <f aca="false">AG445+AG360</f>
        <v>47224.9791910461</v>
      </c>
      <c r="AH446" s="738" t="n">
        <f aca="false">AH445+AH360</f>
        <v>63224.9791910461</v>
      </c>
      <c r="AI446" s="738" t="n">
        <f aca="false">AI445+AI360</f>
        <v>8421.42262601318</v>
      </c>
      <c r="AJ446" s="738" t="n">
        <f aca="false">AJ445+AJ360</f>
        <v>40791.3976552686</v>
      </c>
      <c r="AK446" s="738" t="n">
        <f aca="false">AK445+AK360</f>
        <v>37224.9791910461</v>
      </c>
      <c r="AL446" s="738" t="e">
        <f aca="false">AL445+AL360</f>
        <v>#N/A</v>
      </c>
      <c r="AM446" s="738" t="e">
        <f aca="false">AM445+AM360</f>
        <v>#N/A</v>
      </c>
      <c r="AN446" s="738" t="e">
        <f aca="false">AN445+AN360</f>
        <v>#N/A</v>
      </c>
    </row>
    <row r="447" customFormat="false" ht="17.25" hidden="false" customHeight="false" outlineLevel="0" collapsed="false">
      <c r="A447" s="2"/>
      <c r="B447" s="4"/>
      <c r="C447" s="733" t="n">
        <v>9</v>
      </c>
      <c r="D447" s="637"/>
      <c r="E447" s="620"/>
      <c r="F447" s="734" t="n">
        <f aca="false">F446+F361</f>
        <v>0</v>
      </c>
      <c r="G447" s="734" t="n">
        <f aca="false">G446+G361</f>
        <v>0</v>
      </c>
      <c r="H447" s="734" t="n">
        <f aca="false">H446+H361</f>
        <v>0</v>
      </c>
      <c r="I447" s="734" t="n">
        <f aca="false">I446+I361</f>
        <v>0</v>
      </c>
      <c r="J447" s="639"/>
      <c r="K447" s="735" t="n">
        <f aca="false">SUM(F447:I447)</f>
        <v>0</v>
      </c>
      <c r="L447" s="639"/>
      <c r="M447" s="639"/>
      <c r="N447" s="735" t="n">
        <f aca="false">N446+N361</f>
        <v>0</v>
      </c>
      <c r="O447" s="735" t="n">
        <f aca="false">O446+O361</f>
        <v>0</v>
      </c>
      <c r="P447" s="735" t="n">
        <f aca="false">P446+P361</f>
        <v>0</v>
      </c>
      <c r="Q447" s="735" t="n">
        <f aca="false">Q446+Q361</f>
        <v>0</v>
      </c>
      <c r="R447" s="639"/>
      <c r="S447" s="736" t="n">
        <f aca="false">SUM(N447:Q447)</f>
        <v>0</v>
      </c>
      <c r="T447" s="639"/>
      <c r="U447" s="737" t="n">
        <f aca="false">U446+U361</f>
        <v>12233.1181242148</v>
      </c>
      <c r="V447" s="738" t="n">
        <f aca="false">V446+V361</f>
        <v>14973.9137959524</v>
      </c>
      <c r="W447" s="738" t="n">
        <f aca="false">W446+W361</f>
        <v>505291.397655269</v>
      </c>
      <c r="X447" s="738" t="n">
        <f aca="false">X446+X361</f>
        <v>14444.7740304256</v>
      </c>
      <c r="Y447" s="738" t="n">
        <f aca="false">Y446+Y361</f>
        <v>14550.601983531</v>
      </c>
      <c r="Z447" s="738" t="n">
        <f aca="false">Z446+Z361</f>
        <v>14050.601983531</v>
      </c>
      <c r="AA447" s="738" t="n">
        <f aca="false">AA446+AA361</f>
        <v>40677.8921546404</v>
      </c>
      <c r="AB447" s="738" t="n">
        <f aca="false">AB446+AB361</f>
        <v>21312.8598732727</v>
      </c>
      <c r="AC447" s="738" t="n">
        <f aca="false">AC446+AC361</f>
        <v>32812.8598732727</v>
      </c>
      <c r="AD447" s="738" t="n">
        <f aca="false">AD446+AD361</f>
        <v>6500</v>
      </c>
      <c r="AE447" s="738" t="n">
        <f aca="false">AE446+AE361</f>
        <v>37703.978358688</v>
      </c>
      <c r="AF447" s="738" t="n">
        <f aca="false">AF446+AF361</f>
        <v>53703.978358688</v>
      </c>
      <c r="AG447" s="738" t="n">
        <f aca="false">AG446+AG361</f>
        <v>47703.978358688</v>
      </c>
      <c r="AH447" s="738" t="n">
        <f aca="false">AH446+AH361</f>
        <v>63703.978358688</v>
      </c>
      <c r="AI447" s="738" t="n">
        <f aca="false">AI446+AI361</f>
        <v>8558.27953105371</v>
      </c>
      <c r="AJ447" s="738" t="n">
        <f aca="false">AJ446+AJ361</f>
        <v>41503.0535614793</v>
      </c>
      <c r="AK447" s="738" t="n">
        <f aca="false">AK446+AK361</f>
        <v>37703.978358688</v>
      </c>
      <c r="AL447" s="738" t="e">
        <f aca="false">AL446+AL361</f>
        <v>#N/A</v>
      </c>
      <c r="AM447" s="738" t="e">
        <f aca="false">AM446+AM361</f>
        <v>#N/A</v>
      </c>
      <c r="AN447" s="738" t="e">
        <f aca="false">AN446+AN361</f>
        <v>#N/A</v>
      </c>
    </row>
    <row r="448" customFormat="false" ht="17.25" hidden="false" customHeight="false" outlineLevel="0" collapsed="false">
      <c r="A448" s="2"/>
      <c r="B448" s="4"/>
      <c r="C448" s="733" t="n">
        <v>10</v>
      </c>
      <c r="D448" s="637"/>
      <c r="E448" s="620"/>
      <c r="F448" s="734" t="n">
        <f aca="false">F447+F362</f>
        <v>0</v>
      </c>
      <c r="G448" s="734" t="n">
        <f aca="false">G447+G362</f>
        <v>0</v>
      </c>
      <c r="H448" s="734" t="n">
        <f aca="false">H447+H362</f>
        <v>0</v>
      </c>
      <c r="I448" s="734" t="n">
        <f aca="false">I447+I362</f>
        <v>0</v>
      </c>
      <c r="J448" s="639"/>
      <c r="K448" s="735" t="n">
        <f aca="false">SUM(F448:I448)</f>
        <v>0</v>
      </c>
      <c r="L448" s="639"/>
      <c r="M448" s="639"/>
      <c r="N448" s="735" t="n">
        <f aca="false">N447+N362</f>
        <v>0</v>
      </c>
      <c r="O448" s="735" t="n">
        <f aca="false">O447+O362</f>
        <v>0</v>
      </c>
      <c r="P448" s="735" t="n">
        <f aca="false">P447+P362</f>
        <v>0</v>
      </c>
      <c r="Q448" s="735" t="n">
        <f aca="false">Q447+Q362</f>
        <v>0</v>
      </c>
      <c r="R448" s="639"/>
      <c r="S448" s="736" t="n">
        <f aca="false">SUM(N448:Q448)</f>
        <v>0</v>
      </c>
      <c r="T448" s="639"/>
      <c r="U448" s="737" t="n">
        <f aca="false">U447+U362</f>
        <v>12802.4428491834</v>
      </c>
      <c r="V448" s="738" t="n">
        <f aca="false">V447+V362</f>
        <v>15642.8703477905</v>
      </c>
      <c r="W448" s="738" t="n">
        <f aca="false">W447+W362</f>
        <v>506003.053561479</v>
      </c>
      <c r="X448" s="738" t="n">
        <f aca="false">X447+X362</f>
        <v>15042.5649916426</v>
      </c>
      <c r="Y448" s="738" t="n">
        <f aca="false">Y447+Y362</f>
        <v>15162.6260628722</v>
      </c>
      <c r="Z448" s="738" t="n">
        <f aca="false">Z447+Z362</f>
        <v>14662.6260628722</v>
      </c>
      <c r="AA448" s="738" t="n">
        <f aca="false">AA447+AA362</f>
        <v>41845.007840826</v>
      </c>
      <c r="AB448" s="738" t="n">
        <f aca="false">AB447+AB362</f>
        <v>22565.3742682036</v>
      </c>
      <c r="AC448" s="738" t="n">
        <f aca="false">AC447+AC362</f>
        <v>34065.3742682036</v>
      </c>
      <c r="AD448" s="738" t="n">
        <f aca="false">AD447+AD362</f>
        <v>6500</v>
      </c>
      <c r="AE448" s="738" t="n">
        <f aca="false">AE447+AE362</f>
        <v>38202.1374930355</v>
      </c>
      <c r="AF448" s="738" t="n">
        <f aca="false">AF447+AF362</f>
        <v>54202.1374930355</v>
      </c>
      <c r="AG448" s="738" t="n">
        <f aca="false">AG447+AG362</f>
        <v>48202.1374930355</v>
      </c>
      <c r="AH448" s="738" t="n">
        <f aca="false">AH447+AH362</f>
        <v>64202.1374930355</v>
      </c>
      <c r="AI448" s="738" t="n">
        <f aca="false">AI447+AI362</f>
        <v>8700.61071229586</v>
      </c>
      <c r="AJ448" s="738" t="n">
        <f aca="false">AJ447+AJ362</f>
        <v>42243.1757039385</v>
      </c>
      <c r="AK448" s="738" t="n">
        <f aca="false">AK447+AK362</f>
        <v>38202.1374930355</v>
      </c>
      <c r="AL448" s="738" t="e">
        <f aca="false">AL447+AL362</f>
        <v>#N/A</v>
      </c>
      <c r="AM448" s="738" t="e">
        <f aca="false">AM447+AM362</f>
        <v>#N/A</v>
      </c>
      <c r="AN448" s="738" t="e">
        <f aca="false">AN447+AN362</f>
        <v>#N/A</v>
      </c>
    </row>
    <row r="449" customFormat="false" ht="17.25" hidden="false" customHeight="false" outlineLevel="0" collapsed="false">
      <c r="A449" s="2"/>
      <c r="B449" s="4"/>
      <c r="C449" s="733" t="n">
        <v>11</v>
      </c>
      <c r="D449" s="637"/>
      <c r="E449" s="620"/>
      <c r="F449" s="734" t="n">
        <f aca="false">F448+F363</f>
        <v>0</v>
      </c>
      <c r="G449" s="734" t="n">
        <f aca="false">G448+G363</f>
        <v>0</v>
      </c>
      <c r="H449" s="734" t="n">
        <f aca="false">H448+H363</f>
        <v>0</v>
      </c>
      <c r="I449" s="734" t="n">
        <f aca="false">I448+I363</f>
        <v>0</v>
      </c>
      <c r="J449" s="639"/>
      <c r="K449" s="735" t="n">
        <f aca="false">SUM(F449:I449)</f>
        <v>0</v>
      </c>
      <c r="L449" s="639"/>
      <c r="M449" s="639"/>
      <c r="N449" s="735" t="n">
        <f aca="false">N448+N363</f>
        <v>0</v>
      </c>
      <c r="O449" s="735" t="n">
        <f aca="false">O448+O363</f>
        <v>0</v>
      </c>
      <c r="P449" s="735" t="n">
        <f aca="false">P448+P363</f>
        <v>0</v>
      </c>
      <c r="Q449" s="735" t="n">
        <f aca="false">Q448+Q363</f>
        <v>0</v>
      </c>
      <c r="R449" s="639"/>
      <c r="S449" s="736" t="n">
        <f aca="false">SUM(N449:Q449)</f>
        <v>0</v>
      </c>
      <c r="T449" s="639"/>
      <c r="U449" s="737" t="n">
        <f aca="false">U448+U363</f>
        <v>13394.5405631508</v>
      </c>
      <c r="V449" s="738" t="n">
        <f aca="false">V448+V363</f>
        <v>16338.5851617022</v>
      </c>
      <c r="W449" s="738" t="n">
        <f aca="false">W448+W363</f>
        <v>506743.175703938</v>
      </c>
      <c r="X449" s="738" t="n">
        <f aca="false">X448+X363</f>
        <v>15664.2675913083</v>
      </c>
      <c r="Y449" s="738" t="n">
        <f aca="false">Y448+Y363</f>
        <v>15799.1311053871</v>
      </c>
      <c r="Z449" s="738" t="n">
        <f aca="false">Z448+Z363</f>
        <v>15299.1311053871</v>
      </c>
      <c r="AA449" s="738" t="n">
        <f aca="false">AA448+AA363</f>
        <v>43058.8081544591</v>
      </c>
      <c r="AB449" s="738" t="n">
        <f aca="false">AB448+AB363</f>
        <v>23867.9892389317</v>
      </c>
      <c r="AC449" s="738" t="n">
        <f aca="false">AC448+AC363</f>
        <v>35367.9892389317</v>
      </c>
      <c r="AD449" s="738" t="n">
        <f aca="false">AD448+AD363</f>
        <v>6500</v>
      </c>
      <c r="AE449" s="738" t="n">
        <f aca="false">AE448+AE363</f>
        <v>38720.2229927569</v>
      </c>
      <c r="AF449" s="738" t="n">
        <f aca="false">AF448+AF363</f>
        <v>54720.2229927569</v>
      </c>
      <c r="AG449" s="738" t="n">
        <f aca="false">AG448+AG363</f>
        <v>48720.2229927569</v>
      </c>
      <c r="AH449" s="738" t="n">
        <f aca="false">AH448+AH363</f>
        <v>64720.2229927569</v>
      </c>
      <c r="AI449" s="738" t="n">
        <f aca="false">AI448+AI363</f>
        <v>8848.63514078769</v>
      </c>
      <c r="AJ449" s="738" t="n">
        <f aca="false">AJ448+AJ363</f>
        <v>43012.902732096</v>
      </c>
      <c r="AK449" s="738" t="n">
        <f aca="false">AK448+AK363</f>
        <v>38720.2229927569</v>
      </c>
      <c r="AL449" s="738" t="e">
        <f aca="false">AL448+AL363</f>
        <v>#N/A</v>
      </c>
      <c r="AM449" s="738" t="e">
        <f aca="false">AM448+AM363</f>
        <v>#N/A</v>
      </c>
      <c r="AN449" s="738" t="e">
        <f aca="false">AN448+AN363</f>
        <v>#N/A</v>
      </c>
    </row>
    <row r="450" customFormat="false" ht="17.25" hidden="false" customHeight="false" outlineLevel="0" collapsed="false">
      <c r="A450" s="2"/>
      <c r="B450" s="4"/>
      <c r="C450" s="733" t="n">
        <v>12</v>
      </c>
      <c r="D450" s="637"/>
      <c r="E450" s="620"/>
      <c r="F450" s="734" t="n">
        <f aca="false">F449+F364</f>
        <v>0</v>
      </c>
      <c r="G450" s="734" t="n">
        <f aca="false">G449+G364</f>
        <v>0</v>
      </c>
      <c r="H450" s="734" t="n">
        <f aca="false">H449+H364</f>
        <v>0</v>
      </c>
      <c r="I450" s="734" t="n">
        <f aca="false">I449+I364</f>
        <v>0</v>
      </c>
      <c r="J450" s="639"/>
      <c r="K450" s="735" t="n">
        <f aca="false">SUM(F450:I450)</f>
        <v>0</v>
      </c>
      <c r="L450" s="639"/>
      <c r="M450" s="639"/>
      <c r="N450" s="735" t="n">
        <f aca="false">N449+N364</f>
        <v>0</v>
      </c>
      <c r="O450" s="735" t="n">
        <f aca="false">O449+O364</f>
        <v>0</v>
      </c>
      <c r="P450" s="735" t="n">
        <f aca="false">P449+P364</f>
        <v>0</v>
      </c>
      <c r="Q450" s="735" t="n">
        <f aca="false">Q449+Q364</f>
        <v>0</v>
      </c>
      <c r="R450" s="639"/>
      <c r="S450" s="736" t="n">
        <f aca="false">SUM(N450:Q450)</f>
        <v>0</v>
      </c>
      <c r="T450" s="639"/>
      <c r="U450" s="737" t="n">
        <f aca="false">U449+U364</f>
        <v>14010.3221856768</v>
      </c>
      <c r="V450" s="738" t="n">
        <f aca="false">V449+V364</f>
        <v>17062.1285681703</v>
      </c>
      <c r="W450" s="738" t="n">
        <f aca="false">W449+W364</f>
        <v>507512.902732096</v>
      </c>
      <c r="X450" s="738" t="n">
        <f aca="false">X449+X364</f>
        <v>16310.8382949607</v>
      </c>
      <c r="Y450" s="738" t="n">
        <f aca="false">Y449+Y364</f>
        <v>16461.0963496026</v>
      </c>
      <c r="Z450" s="738" t="n">
        <f aca="false">Z449+Z364</f>
        <v>15961.0963496026</v>
      </c>
      <c r="AA450" s="738" t="n">
        <f aca="false">AA449+AA364</f>
        <v>44321.1604806375</v>
      </c>
      <c r="AB450" s="738" t="n">
        <f aca="false">AB449+AB364</f>
        <v>25222.708808489</v>
      </c>
      <c r="AC450" s="738" t="n">
        <f aca="false">AC449+AC364</f>
        <v>36722.708808489</v>
      </c>
      <c r="AD450" s="738" t="n">
        <f aca="false">AD449+AD364</f>
        <v>6500</v>
      </c>
      <c r="AE450" s="738" t="n">
        <f aca="false">AE449+AE364</f>
        <v>39259.0319124672</v>
      </c>
      <c r="AF450" s="738" t="n">
        <f aca="false">AF449+AF364</f>
        <v>55259.0319124672</v>
      </c>
      <c r="AG450" s="738" t="n">
        <f aca="false">AG449+AG364</f>
        <v>49259.0319124672</v>
      </c>
      <c r="AH450" s="738" t="n">
        <f aca="false">AH449+AH364</f>
        <v>65259.0319124672</v>
      </c>
      <c r="AI450" s="738" t="n">
        <f aca="false">AI449+AI364</f>
        <v>9002.5805464192</v>
      </c>
      <c r="AJ450" s="738" t="n">
        <f aca="false">AJ449+AJ364</f>
        <v>43813.4188413799</v>
      </c>
      <c r="AK450" s="738" t="n">
        <f aca="false">AK449+AK364</f>
        <v>39259.0319124672</v>
      </c>
      <c r="AL450" s="738" t="e">
        <f aca="false">AL449+AL364</f>
        <v>#N/A</v>
      </c>
      <c r="AM450" s="738" t="e">
        <f aca="false">AM449+AM364</f>
        <v>#N/A</v>
      </c>
      <c r="AN450" s="738" t="e">
        <f aca="false">AN449+AN364</f>
        <v>#N/A</v>
      </c>
    </row>
    <row r="451" customFormat="false" ht="17.25" hidden="false" customHeight="false" outlineLevel="0" collapsed="false">
      <c r="A451" s="2"/>
      <c r="B451" s="4"/>
      <c r="C451" s="733" t="n">
        <v>13</v>
      </c>
      <c r="D451" s="637"/>
      <c r="E451" s="620"/>
      <c r="F451" s="734" t="n">
        <f aca="false">F450+F365</f>
        <v>0</v>
      </c>
      <c r="G451" s="734" t="n">
        <f aca="false">G450+G365</f>
        <v>0</v>
      </c>
      <c r="H451" s="734" t="n">
        <f aca="false">H450+H365</f>
        <v>0</v>
      </c>
      <c r="I451" s="734" t="n">
        <f aca="false">I450+I365</f>
        <v>0</v>
      </c>
      <c r="J451" s="639"/>
      <c r="K451" s="735" t="n">
        <f aca="false">SUM(F451:I451)</f>
        <v>0</v>
      </c>
      <c r="L451" s="639"/>
      <c r="M451" s="639"/>
      <c r="N451" s="735" t="n">
        <f aca="false">N450+N365</f>
        <v>0</v>
      </c>
      <c r="O451" s="735" t="n">
        <f aca="false">O450+O365</f>
        <v>0</v>
      </c>
      <c r="P451" s="735" t="n">
        <f aca="false">P450+P365</f>
        <v>0</v>
      </c>
      <c r="Q451" s="735" t="n">
        <f aca="false">Q450+Q365</f>
        <v>0</v>
      </c>
      <c r="R451" s="639"/>
      <c r="S451" s="736" t="n">
        <f aca="false">SUM(N451:Q451)</f>
        <v>0</v>
      </c>
      <c r="T451" s="639"/>
      <c r="U451" s="737" t="n">
        <f aca="false">U450+U365</f>
        <v>14650.7350731039</v>
      </c>
      <c r="V451" s="738" t="n">
        <f aca="false">V450+V365</f>
        <v>17814.6137108971</v>
      </c>
      <c r="W451" s="738" t="n">
        <f aca="false">W450+W365</f>
        <v>508313.41884138</v>
      </c>
      <c r="X451" s="738" t="n">
        <f aca="false">X450+X365</f>
        <v>16983.2718267591</v>
      </c>
      <c r="Y451" s="738" t="n">
        <f aca="false">Y450+Y365</f>
        <v>17149.5402035867</v>
      </c>
      <c r="Z451" s="738" t="n">
        <f aca="false">Z450+Z365</f>
        <v>16649.5402035867</v>
      </c>
      <c r="AA451" s="738" t="n">
        <f aca="false">AA450+AA365</f>
        <v>45634.006899863</v>
      </c>
      <c r="AB451" s="738" t="n">
        <f aca="false">AB450+AB365</f>
        <v>26631.6171608285</v>
      </c>
      <c r="AC451" s="738" t="n">
        <f aca="false">AC450+AC365</f>
        <v>38131.6171608285</v>
      </c>
      <c r="AD451" s="738" t="n">
        <f aca="false">AD450+AD365</f>
        <v>6500</v>
      </c>
      <c r="AE451" s="738" t="n">
        <f aca="false">AE450+AE365</f>
        <v>39819.3931889659</v>
      </c>
      <c r="AF451" s="738" t="n">
        <f aca="false">AF450+AF365</f>
        <v>55819.3931889659</v>
      </c>
      <c r="AG451" s="738" t="n">
        <f aca="false">AG450+AG365</f>
        <v>49819.3931889659</v>
      </c>
      <c r="AH451" s="738" t="n">
        <f aca="false">AH450+AH365</f>
        <v>65819.3931889659</v>
      </c>
      <c r="AI451" s="738" t="n">
        <f aca="false">AI450+AI365</f>
        <v>9162.68376827597</v>
      </c>
      <c r="AJ451" s="738" t="n">
        <f aca="false">AJ450+AJ365</f>
        <v>44645.955595035</v>
      </c>
      <c r="AK451" s="738" t="n">
        <f aca="false">AK450+AK365</f>
        <v>39819.3931889659</v>
      </c>
      <c r="AL451" s="738" t="e">
        <f aca="false">AL450+AL365</f>
        <v>#N/A</v>
      </c>
      <c r="AM451" s="738" t="e">
        <f aca="false">AM450+AM365</f>
        <v>#N/A</v>
      </c>
      <c r="AN451" s="738" t="e">
        <f aca="false">AN450+AN365</f>
        <v>#N/A</v>
      </c>
    </row>
    <row r="452" customFormat="false" ht="17.25" hidden="false" customHeight="false" outlineLevel="0" collapsed="false">
      <c r="A452" s="2"/>
      <c r="B452" s="4"/>
      <c r="C452" s="733" t="n">
        <v>14</v>
      </c>
      <c r="D452" s="637"/>
      <c r="E452" s="620"/>
      <c r="F452" s="734" t="n">
        <f aca="false">F451+F366</f>
        <v>0</v>
      </c>
      <c r="G452" s="734" t="n">
        <f aca="false">G451+G366</f>
        <v>0</v>
      </c>
      <c r="H452" s="734" t="n">
        <f aca="false">H451+H366</f>
        <v>0</v>
      </c>
      <c r="I452" s="734" t="n">
        <f aca="false">I451+I366</f>
        <v>0</v>
      </c>
      <c r="J452" s="639"/>
      <c r="K452" s="735" t="n">
        <f aca="false">SUM(F452:I452)</f>
        <v>0</v>
      </c>
      <c r="L452" s="639"/>
      <c r="M452" s="639"/>
      <c r="N452" s="735" t="n">
        <f aca="false">N451+N366</f>
        <v>0</v>
      </c>
      <c r="O452" s="735" t="n">
        <f aca="false">O451+O366</f>
        <v>0</v>
      </c>
      <c r="P452" s="735" t="n">
        <f aca="false">P451+P366</f>
        <v>0</v>
      </c>
      <c r="Q452" s="735" t="n">
        <f aca="false">Q451+Q366</f>
        <v>0</v>
      </c>
      <c r="R452" s="639"/>
      <c r="S452" s="736" t="n">
        <f aca="false">SUM(N452:Q452)</f>
        <v>0</v>
      </c>
      <c r="T452" s="639"/>
      <c r="U452" s="737" t="n">
        <f aca="false">U451+U366</f>
        <v>15316.764476028</v>
      </c>
      <c r="V452" s="738" t="n">
        <f aca="false">V451+V366</f>
        <v>18597.1982593329</v>
      </c>
      <c r="W452" s="738" t="n">
        <f aca="false">W451+W366</f>
        <v>509145.955595035</v>
      </c>
      <c r="X452" s="738" t="n">
        <f aca="false">X451+X366</f>
        <v>17682.6026998294</v>
      </c>
      <c r="Y452" s="738" t="n">
        <f aca="false">Y451+Y366</f>
        <v>17865.5218117301</v>
      </c>
      <c r="Z452" s="738" t="n">
        <f aca="false">Z451+Z366</f>
        <v>17365.5218117301</v>
      </c>
      <c r="AA452" s="738" t="n">
        <f aca="false">AA451+AA366</f>
        <v>46999.3671758575</v>
      </c>
      <c r="AB452" s="738" t="n">
        <f aca="false">AB451+AB366</f>
        <v>28096.8818472617</v>
      </c>
      <c r="AC452" s="738" t="n">
        <f aca="false">AC451+AC366</f>
        <v>39596.8818472617</v>
      </c>
      <c r="AD452" s="738" t="n">
        <f aca="false">AD451+AD366</f>
        <v>6500</v>
      </c>
      <c r="AE452" s="738" t="n">
        <f aca="false">AE451+AE366</f>
        <v>40402.1689165245</v>
      </c>
      <c r="AF452" s="738" t="n">
        <f aca="false">AF451+AF366</f>
        <v>56402.1689165245</v>
      </c>
      <c r="AG452" s="738" t="n">
        <f aca="false">AG451+AG366</f>
        <v>50402.1689165245</v>
      </c>
      <c r="AH452" s="738" t="n">
        <f aca="false">AH451+AH366</f>
        <v>66402.1689165245</v>
      </c>
      <c r="AI452" s="738" t="n">
        <f aca="false">AI451+AI366</f>
        <v>9329.19111900701</v>
      </c>
      <c r="AJ452" s="738" t="n">
        <f aca="false">AJ451+AJ366</f>
        <v>45511.7938188364</v>
      </c>
      <c r="AK452" s="738" t="n">
        <f aca="false">AK451+AK366</f>
        <v>40402.1689165245</v>
      </c>
      <c r="AL452" s="738" t="e">
        <f aca="false">AL451+AL366</f>
        <v>#N/A</v>
      </c>
      <c r="AM452" s="738" t="e">
        <f aca="false">AM451+AM366</f>
        <v>#N/A</v>
      </c>
      <c r="AN452" s="738" t="e">
        <f aca="false">AN451+AN366</f>
        <v>#N/A</v>
      </c>
    </row>
    <row r="453" customFormat="false" ht="17.25" hidden="false" customHeight="false" outlineLevel="0" collapsed="false">
      <c r="A453" s="2"/>
      <c r="B453" s="4"/>
      <c r="C453" s="733" t="n">
        <v>15</v>
      </c>
      <c r="D453" s="637"/>
      <c r="E453" s="620"/>
      <c r="F453" s="734" t="n">
        <f aca="false">F452+F367</f>
        <v>0</v>
      </c>
      <c r="G453" s="734" t="n">
        <f aca="false">G452+G367</f>
        <v>0</v>
      </c>
      <c r="H453" s="734" t="n">
        <f aca="false">H452+H367</f>
        <v>0</v>
      </c>
      <c r="I453" s="734" t="n">
        <f aca="false">I452+I367</f>
        <v>0</v>
      </c>
      <c r="J453" s="639"/>
      <c r="K453" s="735" t="n">
        <f aca="false">SUM(F453:I453)</f>
        <v>0</v>
      </c>
      <c r="L453" s="639"/>
      <c r="M453" s="639"/>
      <c r="N453" s="735" t="n">
        <f aca="false">N452+N367</f>
        <v>0</v>
      </c>
      <c r="O453" s="735" t="n">
        <f aca="false">O452+O367</f>
        <v>0</v>
      </c>
      <c r="P453" s="735" t="n">
        <f aca="false">P452+P367</f>
        <v>0</v>
      </c>
      <c r="Q453" s="735" t="n">
        <f aca="false">Q452+Q367</f>
        <v>0</v>
      </c>
      <c r="R453" s="639"/>
      <c r="S453" s="736" t="n">
        <f aca="false">SUM(N453:Q453)</f>
        <v>0</v>
      </c>
      <c r="T453" s="639"/>
      <c r="U453" s="737" t="n">
        <f aca="false">U452+U367</f>
        <v>16009.4350550692</v>
      </c>
      <c r="V453" s="738" t="n">
        <f aca="false">V452+V367</f>
        <v>19411.0861897063</v>
      </c>
      <c r="W453" s="738" t="n">
        <f aca="false">W452+W367</f>
        <v>510011.793818836</v>
      </c>
      <c r="X453" s="738" t="n">
        <f aca="false">X452+X367</f>
        <v>18409.9068078226</v>
      </c>
      <c r="Y453" s="738" t="n">
        <f aca="false">Y452+Y367</f>
        <v>18610.1426841993</v>
      </c>
      <c r="Z453" s="738" t="n">
        <f aca="false">Z452+Z367</f>
        <v>18110.1426841993</v>
      </c>
      <c r="AA453" s="738" t="n">
        <f aca="false">AA452+AA367</f>
        <v>48419.3418628918</v>
      </c>
      <c r="AB453" s="738" t="n">
        <f aca="false">AB452+AB367</f>
        <v>29620.7571211522</v>
      </c>
      <c r="AC453" s="738" t="n">
        <f aca="false">AC452+AC367</f>
        <v>41120.7571211521</v>
      </c>
      <c r="AD453" s="738" t="n">
        <f aca="false">AD452+AD367</f>
        <v>6500</v>
      </c>
      <c r="AE453" s="738" t="n">
        <f aca="false">AE452+AE367</f>
        <v>41008.2556731855</v>
      </c>
      <c r="AF453" s="738" t="n">
        <f aca="false">AF452+AF367</f>
        <v>57008.2556731855</v>
      </c>
      <c r="AG453" s="738" t="n">
        <f aca="false">AG452+AG367</f>
        <v>51008.2556731855</v>
      </c>
      <c r="AH453" s="738" t="n">
        <f aca="false">AH452+AH367</f>
        <v>67008.2556731855</v>
      </c>
      <c r="AI453" s="738" t="n">
        <f aca="false">AI452+AI367</f>
        <v>9502.35876376729</v>
      </c>
      <c r="AJ453" s="738" t="n">
        <f aca="false">AJ452+AJ367</f>
        <v>46412.2655715899</v>
      </c>
      <c r="AK453" s="738" t="n">
        <f aca="false">AK452+AK367</f>
        <v>41008.2556731855</v>
      </c>
      <c r="AL453" s="738" t="e">
        <f aca="false">AL452+AL367</f>
        <v>#N/A</v>
      </c>
      <c r="AM453" s="738" t="e">
        <f aca="false">AM452+AM367</f>
        <v>#N/A</v>
      </c>
      <c r="AN453" s="738" t="e">
        <f aca="false">AN452+AN367</f>
        <v>#N/A</v>
      </c>
    </row>
    <row r="454" customFormat="false" ht="17.25" hidden="false" customHeight="false" outlineLevel="0" collapsed="false">
      <c r="A454" s="2"/>
      <c r="B454" s="4"/>
      <c r="C454" s="733" t="n">
        <v>16</v>
      </c>
      <c r="D454" s="637"/>
      <c r="E454" s="620"/>
      <c r="F454" s="734" t="n">
        <f aca="false">F453+F368</f>
        <v>0</v>
      </c>
      <c r="G454" s="734" t="n">
        <f aca="false">G453+G368</f>
        <v>0</v>
      </c>
      <c r="H454" s="734" t="n">
        <f aca="false">H453+H368</f>
        <v>0</v>
      </c>
      <c r="I454" s="734" t="n">
        <f aca="false">I453+I368</f>
        <v>0</v>
      </c>
      <c r="J454" s="639"/>
      <c r="K454" s="735" t="n">
        <f aca="false">SUM(F454:I454)</f>
        <v>0</v>
      </c>
      <c r="L454" s="639"/>
      <c r="M454" s="639"/>
      <c r="N454" s="735" t="n">
        <f aca="false">N453+N368</f>
        <v>0</v>
      </c>
      <c r="O454" s="735" t="n">
        <f aca="false">O453+O368</f>
        <v>0</v>
      </c>
      <c r="P454" s="735" t="n">
        <f aca="false">P453+P368</f>
        <v>0</v>
      </c>
      <c r="Q454" s="735" t="n">
        <f aca="false">Q453+Q368</f>
        <v>0</v>
      </c>
      <c r="R454" s="639"/>
      <c r="S454" s="736" t="n">
        <f aca="false">SUM(N454:Q454)</f>
        <v>0</v>
      </c>
      <c r="T454" s="639"/>
      <c r="U454" s="737" t="n">
        <f aca="false">U453+U368</f>
        <v>16729.8124572719</v>
      </c>
      <c r="V454" s="738" t="n">
        <f aca="false">V453+V368</f>
        <v>20257.5296372945</v>
      </c>
      <c r="W454" s="738" t="n">
        <f aca="false">W453+W368</f>
        <v>510912.26557159</v>
      </c>
      <c r="X454" s="738" t="n">
        <f aca="false">X453+X368</f>
        <v>19166.3030801355</v>
      </c>
      <c r="Y454" s="738" t="n">
        <f aca="false">Y453+Y368</f>
        <v>19384.5483915673</v>
      </c>
      <c r="Z454" s="738" t="n">
        <f aca="false">Z453+Z368</f>
        <v>18884.5483915673</v>
      </c>
      <c r="AA454" s="738" t="n">
        <f aca="false">AA453+AA368</f>
        <v>49896.1155374074</v>
      </c>
      <c r="AB454" s="738" t="n">
        <f aca="false">AB453+AB368</f>
        <v>31205.5874059982</v>
      </c>
      <c r="AC454" s="738" t="n">
        <f aca="false">AC453+AC368</f>
        <v>42705.5874059982</v>
      </c>
      <c r="AD454" s="738" t="n">
        <f aca="false">AD453+AD368</f>
        <v>6500</v>
      </c>
      <c r="AE454" s="738" t="n">
        <f aca="false">AE453+AE368</f>
        <v>41638.5859001129</v>
      </c>
      <c r="AF454" s="738" t="n">
        <f aca="false">AF453+AF368</f>
        <v>57638.5859001129</v>
      </c>
      <c r="AG454" s="738" t="n">
        <f aca="false">AG453+AG368</f>
        <v>51638.5859001129</v>
      </c>
      <c r="AH454" s="738" t="n">
        <f aca="false">AH453+AH368</f>
        <v>67638.5859001129</v>
      </c>
      <c r="AI454" s="738" t="n">
        <f aca="false">AI453+AI368</f>
        <v>9682.45311431798</v>
      </c>
      <c r="AJ454" s="738" t="n">
        <f aca="false">AJ453+AJ368</f>
        <v>47348.7561944535</v>
      </c>
      <c r="AK454" s="738" t="n">
        <f aca="false">AK453+AK368</f>
        <v>41638.5859001129</v>
      </c>
      <c r="AL454" s="738" t="e">
        <f aca="false">AL453+AL368</f>
        <v>#N/A</v>
      </c>
      <c r="AM454" s="738" t="e">
        <f aca="false">AM453+AM368</f>
        <v>#N/A</v>
      </c>
      <c r="AN454" s="738" t="e">
        <f aca="false">AN453+AN368</f>
        <v>#N/A</v>
      </c>
    </row>
    <row r="455" customFormat="false" ht="17.25" hidden="false" customHeight="false" outlineLevel="0" collapsed="false">
      <c r="A455" s="2"/>
      <c r="B455" s="4"/>
      <c r="C455" s="733" t="n">
        <v>17</v>
      </c>
      <c r="D455" s="637"/>
      <c r="E455" s="620"/>
      <c r="F455" s="734" t="n">
        <f aca="false">F454+F369</f>
        <v>0</v>
      </c>
      <c r="G455" s="734" t="n">
        <f aca="false">G454+G369</f>
        <v>0</v>
      </c>
      <c r="H455" s="734" t="n">
        <f aca="false">H454+H369</f>
        <v>0</v>
      </c>
      <c r="I455" s="734" t="n">
        <f aca="false">I454+I369</f>
        <v>0</v>
      </c>
      <c r="J455" s="639"/>
      <c r="K455" s="735" t="n">
        <f aca="false">SUM(F455:I455)</f>
        <v>0</v>
      </c>
      <c r="L455" s="639"/>
      <c r="M455" s="639"/>
      <c r="N455" s="735" t="n">
        <f aca="false">N454+N369</f>
        <v>0</v>
      </c>
      <c r="O455" s="735" t="n">
        <f aca="false">O454+O369</f>
        <v>0</v>
      </c>
      <c r="P455" s="735" t="n">
        <f aca="false">P454+P369</f>
        <v>0</v>
      </c>
      <c r="Q455" s="735" t="n">
        <f aca="false">Q454+Q369</f>
        <v>0</v>
      </c>
      <c r="R455" s="639"/>
      <c r="S455" s="736" t="n">
        <f aca="false">SUM(N455:Q455)</f>
        <v>0</v>
      </c>
      <c r="T455" s="639"/>
      <c r="U455" s="737" t="n">
        <f aca="false">U454+U369</f>
        <v>17479.0049555628</v>
      </c>
      <c r="V455" s="738" t="n">
        <f aca="false">V454+V369</f>
        <v>21137.8308227863</v>
      </c>
      <c r="W455" s="738" t="n">
        <f aca="false">W454+W369</f>
        <v>511848.756194453</v>
      </c>
      <c r="X455" s="738" t="n">
        <f aca="false">X454+X369</f>
        <v>19952.9552033409</v>
      </c>
      <c r="Y455" s="738" t="n">
        <f aca="false">Y454+Y369</f>
        <v>20189.93032723</v>
      </c>
      <c r="Z455" s="738" t="n">
        <f aca="false">Z454+Z369</f>
        <v>19689.93032723</v>
      </c>
      <c r="AA455" s="738" t="n">
        <f aca="false">AA454+AA369</f>
        <v>51431.9601589037</v>
      </c>
      <c r="AB455" s="738" t="n">
        <f aca="false">AB454+AB369</f>
        <v>32853.8109022382</v>
      </c>
      <c r="AC455" s="738" t="n">
        <f aca="false">AC454+AC369</f>
        <v>44353.8109022382</v>
      </c>
      <c r="AD455" s="738" t="n">
        <f aca="false">AD454+AD369</f>
        <v>6500</v>
      </c>
      <c r="AE455" s="738" t="n">
        <f aca="false">AE454+AE369</f>
        <v>42294.1293361175</v>
      </c>
      <c r="AF455" s="738" t="n">
        <f aca="false">AF454+AF369</f>
        <v>58294.1293361175</v>
      </c>
      <c r="AG455" s="738" t="n">
        <f aca="false">AG454+AG369</f>
        <v>52294.1293361175</v>
      </c>
      <c r="AH455" s="738" t="n">
        <f aca="false">AH454+AH369</f>
        <v>68294.1293361174</v>
      </c>
      <c r="AI455" s="738" t="n">
        <f aca="false">AI454+AI369</f>
        <v>9869.7512388907</v>
      </c>
      <c r="AJ455" s="738" t="n">
        <f aca="false">AJ454+AJ369</f>
        <v>48322.7064422316</v>
      </c>
      <c r="AK455" s="738" t="n">
        <f aca="false">AK454+AK369</f>
        <v>42294.1293361175</v>
      </c>
      <c r="AL455" s="738" t="e">
        <f aca="false">AL454+AL369</f>
        <v>#N/A</v>
      </c>
      <c r="AM455" s="738" t="e">
        <f aca="false">AM454+AM369</f>
        <v>#N/A</v>
      </c>
      <c r="AN455" s="738" t="e">
        <f aca="false">AN454+AN369</f>
        <v>#N/A</v>
      </c>
    </row>
    <row r="456" customFormat="false" ht="17.25" hidden="false" customHeight="false" outlineLevel="0" collapsed="false">
      <c r="A456" s="2"/>
      <c r="B456" s="4"/>
      <c r="C456" s="733" t="n">
        <v>18</v>
      </c>
      <c r="D456" s="637"/>
      <c r="E456" s="620"/>
      <c r="F456" s="734" t="n">
        <f aca="false">F455+F370</f>
        <v>0</v>
      </c>
      <c r="G456" s="734" t="n">
        <f aca="false">G455+G370</f>
        <v>0</v>
      </c>
      <c r="H456" s="734" t="n">
        <f aca="false">H455+H370</f>
        <v>0</v>
      </c>
      <c r="I456" s="734" t="n">
        <f aca="false">I455+I370</f>
        <v>0</v>
      </c>
      <c r="J456" s="639"/>
      <c r="K456" s="735" t="n">
        <f aca="false">SUM(F456:I456)</f>
        <v>0</v>
      </c>
      <c r="L456" s="639"/>
      <c r="M456" s="639"/>
      <c r="N456" s="735" t="n">
        <f aca="false">N455+N370</f>
        <v>0</v>
      </c>
      <c r="O456" s="735" t="n">
        <f aca="false">O455+O370</f>
        <v>0</v>
      </c>
      <c r="P456" s="735" t="n">
        <f aca="false">P455+P370</f>
        <v>0</v>
      </c>
      <c r="Q456" s="735" t="n">
        <f aca="false">Q455+Q370</f>
        <v>0</v>
      </c>
      <c r="R456" s="639"/>
      <c r="S456" s="736" t="n">
        <f aca="false">SUM(N456:Q456)</f>
        <v>0</v>
      </c>
      <c r="T456" s="639"/>
      <c r="U456" s="737" t="n">
        <f aca="false">U455+U370</f>
        <v>18258.1651537853</v>
      </c>
      <c r="V456" s="738" t="n">
        <f aca="false">V455+V370</f>
        <v>22053.3440556978</v>
      </c>
      <c r="W456" s="738" t="n">
        <f aca="false">W455+W370</f>
        <v>512822.706442232</v>
      </c>
      <c r="X456" s="738" t="n">
        <f aca="false">X455+X370</f>
        <v>20771.0734114746</v>
      </c>
      <c r="Y456" s="738" t="n">
        <f aca="false">Y455+Y370</f>
        <v>21027.5275403192</v>
      </c>
      <c r="Z456" s="738" t="n">
        <f aca="false">Z455+Z370</f>
        <v>20527.5275403192</v>
      </c>
      <c r="AA456" s="738" t="n">
        <f aca="false">AA455+AA370</f>
        <v>53029.2385652599</v>
      </c>
      <c r="AB456" s="738" t="n">
        <f aca="false">AB455+AB370</f>
        <v>34567.9633383277</v>
      </c>
      <c r="AC456" s="738" t="n">
        <f aca="false">AC455+AC370</f>
        <v>46067.9633383277</v>
      </c>
      <c r="AD456" s="738" t="n">
        <f aca="false">AD455+AD370</f>
        <v>6500</v>
      </c>
      <c r="AE456" s="738" t="n">
        <f aca="false">AE455+AE370</f>
        <v>42975.8945095621</v>
      </c>
      <c r="AF456" s="738" t="n">
        <f aca="false">AF455+AF370</f>
        <v>58975.8945095621</v>
      </c>
      <c r="AG456" s="738" t="n">
        <f aca="false">AG455+AG370</f>
        <v>52975.8945095621</v>
      </c>
      <c r="AH456" s="738" t="n">
        <f aca="false">AH455+AH370</f>
        <v>68975.8945095621</v>
      </c>
      <c r="AI456" s="738" t="n">
        <f aca="false">AI455+AI370</f>
        <v>10064.5412884463</v>
      </c>
      <c r="AJ456" s="738" t="n">
        <f aca="false">AJ455+AJ370</f>
        <v>49335.6146999209</v>
      </c>
      <c r="AK456" s="738" t="n">
        <f aca="false">AK455+AK370</f>
        <v>42975.8945095621</v>
      </c>
      <c r="AL456" s="738" t="e">
        <f aca="false">AL455+AL370</f>
        <v>#N/A</v>
      </c>
      <c r="AM456" s="738" t="e">
        <f aca="false">AM455+AM370</f>
        <v>#N/A</v>
      </c>
      <c r="AN456" s="738" t="e">
        <f aca="false">AN455+AN370</f>
        <v>#N/A</v>
      </c>
    </row>
    <row r="457" customFormat="false" ht="17.25" hidden="false" customHeight="false" outlineLevel="0" collapsed="false">
      <c r="A457" s="2"/>
      <c r="B457" s="4"/>
      <c r="C457" s="733" t="n">
        <v>19</v>
      </c>
      <c r="D457" s="637"/>
      <c r="E457" s="620"/>
      <c r="F457" s="734" t="n">
        <f aca="false">F456+F371</f>
        <v>0</v>
      </c>
      <c r="G457" s="734" t="n">
        <f aca="false">G456+G371</f>
        <v>0</v>
      </c>
      <c r="H457" s="734" t="n">
        <f aca="false">H456+H371</f>
        <v>0</v>
      </c>
      <c r="I457" s="734" t="n">
        <f aca="false">I456+I371</f>
        <v>0</v>
      </c>
      <c r="J457" s="639"/>
      <c r="K457" s="735" t="n">
        <f aca="false">SUM(F457:I457)</f>
        <v>0</v>
      </c>
      <c r="L457" s="639"/>
      <c r="M457" s="639"/>
      <c r="N457" s="735" t="n">
        <f aca="false">N456+N371</f>
        <v>0</v>
      </c>
      <c r="O457" s="735" t="n">
        <f aca="false">O456+O371</f>
        <v>0</v>
      </c>
      <c r="P457" s="735" t="n">
        <f aca="false">P456+P371</f>
        <v>0</v>
      </c>
      <c r="Q457" s="735" t="n">
        <f aca="false">Q456+Q371</f>
        <v>0</v>
      </c>
      <c r="R457" s="639"/>
      <c r="S457" s="736" t="n">
        <f aca="false">SUM(N457:Q457)</f>
        <v>0</v>
      </c>
      <c r="T457" s="639"/>
      <c r="U457" s="737" t="n">
        <f aca="false">U456+U371</f>
        <v>19068.4917599367</v>
      </c>
      <c r="V457" s="738" t="n">
        <f aca="false">V456+V371</f>
        <v>42250.7347140217</v>
      </c>
      <c r="W457" s="738" t="n">
        <f aca="false">W456+W371</f>
        <v>513835.614699921</v>
      </c>
      <c r="X457" s="738" t="n">
        <f aca="false">X456+X371</f>
        <v>21621.9163479336</v>
      </c>
      <c r="Y457" s="738" t="n">
        <f aca="false">Y456+Y371</f>
        <v>21898.628641932</v>
      </c>
      <c r="Z457" s="738" t="n">
        <f aca="false">Z456+Z371</f>
        <v>21398.628641932</v>
      </c>
      <c r="AA457" s="738" t="n">
        <f aca="false">AA456+AA371</f>
        <v>84064.747580859</v>
      </c>
      <c r="AB457" s="738" t="n">
        <f aca="false">AB456+AB371</f>
        <v>36350.6818718608</v>
      </c>
      <c r="AC457" s="738" t="n">
        <f aca="false">AC456+AC371</f>
        <v>47850.6818718608</v>
      </c>
      <c r="AD457" s="738" t="n">
        <f aca="false">AD456+AD371</f>
        <v>6500</v>
      </c>
      <c r="AE457" s="738" t="n">
        <f aca="false">AE456+AE371</f>
        <v>43684.9302899446</v>
      </c>
      <c r="AF457" s="738" t="n">
        <f aca="false">AF456+AF371</f>
        <v>59684.9302899446</v>
      </c>
      <c r="AG457" s="738" t="n">
        <f aca="false">AG456+AG371</f>
        <v>53684.9302899446</v>
      </c>
      <c r="AH457" s="738" t="n">
        <f aca="false">AH456+AH371</f>
        <v>69684.9302899446</v>
      </c>
      <c r="AI457" s="738" t="n">
        <f aca="false">AI456+AI371</f>
        <v>10267.1229399842</v>
      </c>
      <c r="AJ457" s="738" t="n">
        <f aca="false">AJ456+AJ371</f>
        <v>50389.0392879177</v>
      </c>
      <c r="AK457" s="738" t="n">
        <f aca="false">AK456+AK371</f>
        <v>43684.9302899446</v>
      </c>
      <c r="AL457" s="738" t="e">
        <f aca="false">AL456+AL371</f>
        <v>#N/A</v>
      </c>
      <c r="AM457" s="738" t="e">
        <f aca="false">AM456+AM371</f>
        <v>#N/A</v>
      </c>
      <c r="AN457" s="738" t="e">
        <f aca="false">AN456+AN371</f>
        <v>#N/A</v>
      </c>
    </row>
    <row r="458" customFormat="false" ht="17.25" hidden="false" customHeight="false" outlineLevel="0" collapsed="false">
      <c r="A458" s="2"/>
      <c r="B458" s="4"/>
      <c r="C458" s="733" t="n">
        <v>20</v>
      </c>
      <c r="D458" s="637"/>
      <c r="E458" s="620"/>
      <c r="F458" s="734" t="n">
        <f aca="false">F457+F372</f>
        <v>0</v>
      </c>
      <c r="G458" s="734" t="n">
        <f aca="false">G457+G372</f>
        <v>0</v>
      </c>
      <c r="H458" s="734" t="n">
        <f aca="false">H457+H372</f>
        <v>0</v>
      </c>
      <c r="I458" s="734" t="n">
        <f aca="false">I457+I372</f>
        <v>0</v>
      </c>
      <c r="J458" s="639"/>
      <c r="K458" s="735" t="n">
        <f aca="false">SUM(F458:I458)</f>
        <v>0</v>
      </c>
      <c r="L458" s="639"/>
      <c r="M458" s="639"/>
      <c r="N458" s="735" t="n">
        <f aca="false">N457+N372</f>
        <v>0</v>
      </c>
      <c r="O458" s="735" t="n">
        <f aca="false">O457+O372</f>
        <v>0</v>
      </c>
      <c r="P458" s="735" t="n">
        <f aca="false">P457+P372</f>
        <v>0</v>
      </c>
      <c r="Q458" s="735" t="n">
        <f aca="false">Q457+Q372</f>
        <v>0</v>
      </c>
      <c r="R458" s="639"/>
      <c r="S458" s="736" t="n">
        <f aca="false">SUM(N458:Q458)</f>
        <v>0</v>
      </c>
      <c r="T458" s="639"/>
      <c r="U458" s="737" t="n">
        <f aca="false">U457+U372</f>
        <v>19911.2314303342</v>
      </c>
      <c r="V458" s="738" t="n">
        <f aca="false">V457+V372</f>
        <v>43240.9538267388</v>
      </c>
      <c r="W458" s="738" t="n">
        <f aca="false">W457+W372</f>
        <v>514889.039287918</v>
      </c>
      <c r="X458" s="738" t="n">
        <f aca="false">X457+X372</f>
        <v>22506.7930018509</v>
      </c>
      <c r="Y458" s="738" t="n">
        <f aca="false">Y457+Y372</f>
        <v>22804.5737876093</v>
      </c>
      <c r="Z458" s="738" t="n">
        <f aca="false">Z457+Z372</f>
        <v>22304.5737876093</v>
      </c>
      <c r="AA458" s="738" t="n">
        <f aca="false">AA457+AA372</f>
        <v>85792.3639051738</v>
      </c>
      <c r="AB458" s="738" t="n">
        <f aca="false">AB457+AB372</f>
        <v>38204.7091467352</v>
      </c>
      <c r="AC458" s="738" t="n">
        <f aca="false">AC457+AC372</f>
        <v>49704.7091467352</v>
      </c>
      <c r="AD458" s="738" t="n">
        <f aca="false">AD457+AD372</f>
        <v>6500</v>
      </c>
      <c r="AE458" s="738" t="n">
        <f aca="false">AE457+AE372</f>
        <v>44422.3275015424</v>
      </c>
      <c r="AF458" s="738" t="n">
        <f aca="false">AF457+AF372</f>
        <v>60422.3275015424</v>
      </c>
      <c r="AG458" s="738" t="n">
        <f aca="false">AG457+AG372</f>
        <v>54422.3275015424</v>
      </c>
      <c r="AH458" s="738" t="n">
        <f aca="false">AH457+AH372</f>
        <v>70422.3275015424</v>
      </c>
      <c r="AI458" s="738" t="n">
        <f aca="false">AI457+AI372</f>
        <v>10477.8078575835</v>
      </c>
      <c r="AJ458" s="738" t="n">
        <f aca="false">AJ457+AJ372</f>
        <v>51484.6008594345</v>
      </c>
      <c r="AK458" s="738" t="n">
        <f aca="false">AK457+AK372</f>
        <v>44422.3275015424</v>
      </c>
      <c r="AL458" s="738" t="e">
        <f aca="false">AL457+AL372</f>
        <v>#N/A</v>
      </c>
      <c r="AM458" s="738" t="e">
        <f aca="false">AM457+AM372</f>
        <v>#N/A</v>
      </c>
      <c r="AN458" s="738" t="e">
        <f aca="false">AN457+AN372</f>
        <v>#N/A</v>
      </c>
    </row>
    <row r="459" customFormat="false" ht="17.25" hidden="false" customHeight="false" outlineLevel="0" collapsed="false">
      <c r="A459" s="2"/>
      <c r="B459" s="4"/>
      <c r="C459" s="733" t="n">
        <v>21</v>
      </c>
      <c r="D459" s="637"/>
      <c r="E459" s="620"/>
      <c r="F459" s="734" t="n">
        <f aca="false">F458+F373</f>
        <v>0</v>
      </c>
      <c r="G459" s="734" t="n">
        <f aca="false">G458+G373</f>
        <v>0</v>
      </c>
      <c r="H459" s="734" t="n">
        <f aca="false">H458+H373</f>
        <v>0</v>
      </c>
      <c r="I459" s="734" t="n">
        <f aca="false">I458+I373</f>
        <v>0</v>
      </c>
      <c r="J459" s="639"/>
      <c r="K459" s="735" t="n">
        <f aca="false">SUM(F459:I459)</f>
        <v>0</v>
      </c>
      <c r="L459" s="639"/>
      <c r="M459" s="639"/>
      <c r="N459" s="735" t="n">
        <f aca="false">N458+N373</f>
        <v>0</v>
      </c>
      <c r="O459" s="735" t="n">
        <f aca="false">O458+O373</f>
        <v>0</v>
      </c>
      <c r="P459" s="735" t="n">
        <f aca="false">P458+P373</f>
        <v>0</v>
      </c>
      <c r="Q459" s="735" t="n">
        <f aca="false">Q458+Q373</f>
        <v>0</v>
      </c>
      <c r="R459" s="639"/>
      <c r="S459" s="736" t="n">
        <f aca="false">SUM(N459:Q459)</f>
        <v>0</v>
      </c>
      <c r="T459" s="639"/>
      <c r="U459" s="737" t="n">
        <f aca="false">U458+U373</f>
        <v>20787.6806875476</v>
      </c>
      <c r="V459" s="738" t="n">
        <f aca="false">V458+V373</f>
        <v>44270.7817039645</v>
      </c>
      <c r="W459" s="738" t="n">
        <f aca="false">W458+W373</f>
        <v>537895.832289769</v>
      </c>
      <c r="X459" s="738" t="n">
        <f aca="false">X458+X373</f>
        <v>44242.7345807424</v>
      </c>
      <c r="Y459" s="738" t="n">
        <f aca="false">Y458+Y373</f>
        <v>44562.4265979311</v>
      </c>
      <c r="Z459" s="738" t="n">
        <f aca="false">Z458+Z373</f>
        <v>42966.8650264144</v>
      </c>
      <c r="AA459" s="738" t="n">
        <f aca="false">AA458+AA373</f>
        <v>87589.0848824612</v>
      </c>
      <c r="AB459" s="738" t="n">
        <f aca="false">AB458+AB373</f>
        <v>63139.6905144556</v>
      </c>
      <c r="AC459" s="738" t="n">
        <f aca="false">AC458+AC373</f>
        <v>88881.9909441728</v>
      </c>
      <c r="AD459" s="738" t="n">
        <f aca="false">AD458+AD373</f>
        <v>19646.7388582005</v>
      </c>
      <c r="AE459" s="738" t="n">
        <f aca="false">AE458+AE373</f>
        <v>72578.2598895219</v>
      </c>
      <c r="AF459" s="738" t="n">
        <f aca="false">AF458+AF373</f>
        <v>100629.437176206</v>
      </c>
      <c r="AG459" s="738" t="n">
        <f aca="false">AG458+AG373</f>
        <v>104489.491319856</v>
      </c>
      <c r="AH459" s="738" t="n">
        <f aca="false">AH458+AH373</f>
        <v>132540.66860654</v>
      </c>
      <c r="AI459" s="738" t="n">
        <f aca="false">AI458+AI373</f>
        <v>10696.9201718869</v>
      </c>
      <c r="AJ459" s="738" t="n">
        <f aca="false">AJ458+AJ373</f>
        <v>104115.378755097</v>
      </c>
      <c r="AK459" s="738" t="n">
        <f aca="false">AK458+AK373</f>
        <v>72578.2598895219</v>
      </c>
      <c r="AL459" s="738" t="e">
        <f aca="false">AL458+AL373</f>
        <v>#N/A</v>
      </c>
      <c r="AM459" s="738" t="e">
        <f aca="false">AM458+AM373</f>
        <v>#N/A</v>
      </c>
      <c r="AN459" s="738" t="e">
        <f aca="false">AN458+AN373</f>
        <v>#N/A</v>
      </c>
    </row>
    <row r="460" customFormat="false" ht="17.25" hidden="false" customHeight="false" outlineLevel="0" collapsed="false">
      <c r="A460" s="2"/>
      <c r="B460" s="4"/>
      <c r="C460" s="733" t="n">
        <v>22</v>
      </c>
      <c r="D460" s="637"/>
      <c r="E460" s="620"/>
      <c r="F460" s="734" t="n">
        <f aca="false">F459+F374</f>
        <v>0</v>
      </c>
      <c r="G460" s="734" t="n">
        <f aca="false">G459+G374</f>
        <v>0</v>
      </c>
      <c r="H460" s="734" t="n">
        <f aca="false">H459+H374</f>
        <v>0</v>
      </c>
      <c r="I460" s="734" t="n">
        <f aca="false">I459+I374</f>
        <v>0</v>
      </c>
      <c r="J460" s="639"/>
      <c r="K460" s="735" t="n">
        <f aca="false">SUM(F460:I460)</f>
        <v>0</v>
      </c>
      <c r="L460" s="639"/>
      <c r="M460" s="639"/>
      <c r="N460" s="735" t="n">
        <f aca="false">N459+N374</f>
        <v>0</v>
      </c>
      <c r="O460" s="735" t="n">
        <f aca="false">O459+O374</f>
        <v>0</v>
      </c>
      <c r="P460" s="735" t="n">
        <f aca="false">P459+P374</f>
        <v>0</v>
      </c>
      <c r="Q460" s="735" t="n">
        <f aca="false">Q459+Q374</f>
        <v>0</v>
      </c>
      <c r="R460" s="639"/>
      <c r="S460" s="736" t="n">
        <f aca="false">SUM(N460:Q460)</f>
        <v>0</v>
      </c>
      <c r="T460" s="639"/>
      <c r="U460" s="737" t="n">
        <f aca="false">U459+U374</f>
        <v>21699.1879150495</v>
      </c>
      <c r="V460" s="738" t="n">
        <f aca="false">V459+V374</f>
        <v>45341.8026962792</v>
      </c>
      <c r="W460" s="738" t="n">
        <f aca="false">W459+W374</f>
        <v>539035.216324146</v>
      </c>
      <c r="X460" s="738" t="n">
        <f aca="false">X459+X374</f>
        <v>45199.8171696194</v>
      </c>
      <c r="Y460" s="738" t="n">
        <f aca="false">Y459+Y374</f>
        <v>45542.2968674957</v>
      </c>
      <c r="Z460" s="738" t="n">
        <f aca="false">Z459+Z374</f>
        <v>43946.735295979</v>
      </c>
      <c r="AA460" s="738" t="n">
        <f aca="false">AA459+AA374</f>
        <v>89457.6746988401</v>
      </c>
      <c r="AB460" s="738" t="n">
        <f aca="false">AB459+AB374</f>
        <v>65145.0064149598</v>
      </c>
      <c r="AC460" s="738" t="n">
        <f aca="false">AC459+AC374</f>
        <v>90887.306844677</v>
      </c>
      <c r="AD460" s="738" t="n">
        <f aca="false">AD459+AD374</f>
        <v>19646.7388582005</v>
      </c>
      <c r="AE460" s="738" t="n">
        <f aca="false">AE459+AE374</f>
        <v>73375.828713586</v>
      </c>
      <c r="AF460" s="738" t="n">
        <f aca="false">AF459+AF374</f>
        <v>101427.00600027</v>
      </c>
      <c r="AG460" s="738" t="n">
        <f aca="false">AG459+AG374</f>
        <v>105287.06014392</v>
      </c>
      <c r="AH460" s="738" t="n">
        <f aca="false">AH459+AH374</f>
        <v>133338.237430604</v>
      </c>
      <c r="AI460" s="738" t="n">
        <f aca="false">AI459+AI374</f>
        <v>10924.7969787624</v>
      </c>
      <c r="AJ460" s="738" t="n">
        <f aca="false">AJ459+AJ374</f>
        <v>105300.33815085</v>
      </c>
      <c r="AK460" s="738" t="n">
        <f aca="false">AK459+AK374</f>
        <v>73375.828713586</v>
      </c>
      <c r="AL460" s="738" t="e">
        <f aca="false">AL459+AL374</f>
        <v>#N/A</v>
      </c>
      <c r="AM460" s="738" t="e">
        <f aca="false">AM459+AM374</f>
        <v>#N/A</v>
      </c>
      <c r="AN460" s="738" t="e">
        <f aca="false">AN459+AN374</f>
        <v>#N/A</v>
      </c>
    </row>
    <row r="461" customFormat="false" ht="17.25" hidden="false" customHeight="false" outlineLevel="0" collapsed="false">
      <c r="A461" s="2"/>
      <c r="B461" s="4"/>
      <c r="C461" s="733" t="n">
        <v>23</v>
      </c>
      <c r="D461" s="637"/>
      <c r="E461" s="620"/>
      <c r="F461" s="734" t="n">
        <f aca="false">F460+F375</f>
        <v>0</v>
      </c>
      <c r="G461" s="734" t="n">
        <f aca="false">G460+G375</f>
        <v>0</v>
      </c>
      <c r="H461" s="734" t="n">
        <f aca="false">H460+H375</f>
        <v>0</v>
      </c>
      <c r="I461" s="734" t="n">
        <f aca="false">I460+I375</f>
        <v>0</v>
      </c>
      <c r="J461" s="639"/>
      <c r="K461" s="735" t="n">
        <f aca="false">SUM(F461:I461)</f>
        <v>0</v>
      </c>
      <c r="L461" s="639"/>
      <c r="M461" s="639"/>
      <c r="N461" s="735" t="n">
        <f aca="false">N460+N375</f>
        <v>0</v>
      </c>
      <c r="O461" s="735" t="n">
        <f aca="false">O460+O375</f>
        <v>0</v>
      </c>
      <c r="P461" s="735" t="n">
        <f aca="false">P460+P375</f>
        <v>0</v>
      </c>
      <c r="Q461" s="735" t="n">
        <f aca="false">Q460+Q375</f>
        <v>0</v>
      </c>
      <c r="R461" s="639"/>
      <c r="S461" s="736" t="n">
        <f aca="false">SUM(N461:Q461)</f>
        <v>0</v>
      </c>
      <c r="T461" s="639"/>
      <c r="U461" s="737" t="n">
        <f aca="false">U460+U375</f>
        <v>22647.1554316515</v>
      </c>
      <c r="V461" s="738" t="n">
        <f aca="false">V460+V375</f>
        <v>46455.6645282865</v>
      </c>
      <c r="W461" s="738" t="n">
        <f aca="false">W460+W375</f>
        <v>540220.175719899</v>
      </c>
      <c r="X461" s="738" t="n">
        <f aca="false">X460+X375</f>
        <v>46195.1830620515</v>
      </c>
      <c r="Y461" s="738" t="n">
        <f aca="false">Y460+Y375</f>
        <v>46561.3619478428</v>
      </c>
      <c r="Z461" s="738" t="n">
        <f aca="false">Z460+Z375</f>
        <v>44965.8003763261</v>
      </c>
      <c r="AA461" s="738" t="n">
        <f aca="false">AA460+AA375</f>
        <v>91401.0081078742</v>
      </c>
      <c r="AB461" s="738" t="n">
        <f aca="false">AB460+AB375</f>
        <v>67230.5349514841</v>
      </c>
      <c r="AC461" s="738" t="n">
        <f aca="false">AC460+AC375</f>
        <v>92972.8353812013</v>
      </c>
      <c r="AD461" s="738" t="n">
        <f aca="false">AD460+AD375</f>
        <v>19646.7388582005</v>
      </c>
      <c r="AE461" s="738" t="n">
        <f aca="false">AE460+AE375</f>
        <v>74205.3002906128</v>
      </c>
      <c r="AF461" s="738" t="n">
        <f aca="false">AF460+AF375</f>
        <v>102256.477577297</v>
      </c>
      <c r="AG461" s="738" t="n">
        <f aca="false">AG460+AG375</f>
        <v>106116.531720947</v>
      </c>
      <c r="AH461" s="738" t="n">
        <f aca="false">AH460+AH375</f>
        <v>134167.709007631</v>
      </c>
      <c r="AI461" s="738" t="n">
        <f aca="false">AI460+AI375</f>
        <v>11161.7888579129</v>
      </c>
      <c r="AJ461" s="738" t="n">
        <f aca="false">AJ460+AJ375</f>
        <v>106532.695922432</v>
      </c>
      <c r="AK461" s="738" t="n">
        <f aca="false">AK460+AK375</f>
        <v>74205.3002906128</v>
      </c>
      <c r="AL461" s="738" t="e">
        <f aca="false">AL460+AL375</f>
        <v>#N/A</v>
      </c>
      <c r="AM461" s="738" t="e">
        <f aca="false">AM460+AM375</f>
        <v>#N/A</v>
      </c>
      <c r="AN461" s="738" t="e">
        <f aca="false">AN460+AN375</f>
        <v>#N/A</v>
      </c>
    </row>
    <row r="462" customFormat="false" ht="17.25" hidden="false" customHeight="false" outlineLevel="0" collapsed="false">
      <c r="A462" s="2"/>
      <c r="B462" s="4"/>
      <c r="C462" s="733" t="n">
        <v>24</v>
      </c>
      <c r="D462" s="637"/>
      <c r="E462" s="620"/>
      <c r="F462" s="734" t="n">
        <f aca="false">F461+F376</f>
        <v>0</v>
      </c>
      <c r="G462" s="734" t="n">
        <f aca="false">G461+G376</f>
        <v>0</v>
      </c>
      <c r="H462" s="734" t="n">
        <f aca="false">H461+H376</f>
        <v>0</v>
      </c>
      <c r="I462" s="734" t="n">
        <f aca="false">I461+I376</f>
        <v>0</v>
      </c>
      <c r="J462" s="639"/>
      <c r="K462" s="735" t="n">
        <f aca="false">SUM(F462:I462)</f>
        <v>0</v>
      </c>
      <c r="L462" s="639"/>
      <c r="M462" s="639"/>
      <c r="N462" s="735" t="n">
        <f aca="false">N461+N376</f>
        <v>0</v>
      </c>
      <c r="O462" s="735" t="n">
        <f aca="false">O461+O376</f>
        <v>0</v>
      </c>
      <c r="P462" s="735" t="n">
        <f aca="false">P461+P376</f>
        <v>0</v>
      </c>
      <c r="Q462" s="735" t="n">
        <f aca="false">Q461+Q376</f>
        <v>0</v>
      </c>
      <c r="R462" s="639"/>
      <c r="S462" s="736" t="n">
        <f aca="false">SUM(N462:Q462)</f>
        <v>0</v>
      </c>
      <c r="T462" s="639"/>
      <c r="U462" s="737" t="n">
        <f aca="false">U461+U376</f>
        <v>23633.0416489175</v>
      </c>
      <c r="V462" s="738" t="n">
        <f aca="false">V461+V376</f>
        <v>47614.0808335741</v>
      </c>
      <c r="W462" s="738" t="n">
        <f aca="false">W461+W376</f>
        <v>541452.533491481</v>
      </c>
      <c r="X462" s="738" t="n">
        <f aca="false">X461+X376</f>
        <v>47230.3635901809</v>
      </c>
      <c r="Y462" s="738" t="n">
        <f aca="false">Y461+Y376</f>
        <v>47621.1896314038</v>
      </c>
      <c r="Z462" s="738" t="n">
        <f aca="false">Z461+Z376</f>
        <v>46025.6280598871</v>
      </c>
      <c r="AA462" s="738" t="n">
        <f aca="false">AA461+AA376</f>
        <v>93422.0748532696</v>
      </c>
      <c r="AB462" s="738" t="n">
        <f aca="false">AB461+AB376</f>
        <v>69399.4846294694</v>
      </c>
      <c r="AC462" s="738" t="n">
        <f aca="false">AC461+AC376</f>
        <v>95141.7850591866</v>
      </c>
      <c r="AD462" s="738" t="n">
        <f aca="false">AD461+AD376</f>
        <v>19646.7388582005</v>
      </c>
      <c r="AE462" s="738" t="n">
        <f aca="false">AE461+AE376</f>
        <v>75067.9507307206</v>
      </c>
      <c r="AF462" s="738" t="n">
        <f aca="false">AF461+AF376</f>
        <v>103119.128017404</v>
      </c>
      <c r="AG462" s="738" t="n">
        <f aca="false">AG461+AG376</f>
        <v>106979.182161055</v>
      </c>
      <c r="AH462" s="738" t="n">
        <f aca="false">AH461+AH376</f>
        <v>135030.359447739</v>
      </c>
      <c r="AI462" s="738" t="n">
        <f aca="false">AI461+AI376</f>
        <v>11408.2604122294</v>
      </c>
      <c r="AJ462" s="738" t="n">
        <f aca="false">AJ461+AJ376</f>
        <v>107814.348004878</v>
      </c>
      <c r="AK462" s="738" t="n">
        <f aca="false">AK461+AK376</f>
        <v>75067.9507307206</v>
      </c>
      <c r="AL462" s="738" t="e">
        <f aca="false">AL461+AL376</f>
        <v>#N/A</v>
      </c>
      <c r="AM462" s="738" t="e">
        <f aca="false">AM461+AM376</f>
        <v>#N/A</v>
      </c>
      <c r="AN462" s="738" t="e">
        <f aca="false">AN461+AN376</f>
        <v>#N/A</v>
      </c>
    </row>
    <row r="463" customFormat="false" ht="17.25" hidden="false" customHeight="false" outlineLevel="0" collapsed="false">
      <c r="A463" s="2"/>
      <c r="B463" s="4"/>
      <c r="C463" s="733" t="n">
        <v>25</v>
      </c>
      <c r="D463" s="637"/>
      <c r="E463" s="620"/>
      <c r="F463" s="734" t="n">
        <f aca="false">F462+F377</f>
        <v>0</v>
      </c>
      <c r="G463" s="734" t="n">
        <f aca="false">G462+G377</f>
        <v>0</v>
      </c>
      <c r="H463" s="734" t="n">
        <f aca="false">H462+H377</f>
        <v>0</v>
      </c>
      <c r="I463" s="734" t="n">
        <f aca="false">I462+I377</f>
        <v>0</v>
      </c>
      <c r="J463" s="639"/>
      <c r="K463" s="735" t="n">
        <f aca="false">SUM(F463:I463)</f>
        <v>0</v>
      </c>
      <c r="L463" s="639"/>
      <c r="M463" s="639"/>
      <c r="N463" s="735" t="n">
        <f aca="false">N462+N377</f>
        <v>0</v>
      </c>
      <c r="O463" s="735" t="n">
        <f aca="false">O462+O377</f>
        <v>0</v>
      </c>
      <c r="P463" s="735" t="n">
        <f aca="false">P462+P377</f>
        <v>0</v>
      </c>
      <c r="Q463" s="735" t="n">
        <f aca="false">Q462+Q377</f>
        <v>0</v>
      </c>
      <c r="R463" s="639"/>
      <c r="S463" s="736" t="n">
        <f aca="false">SUM(N463:Q463)</f>
        <v>0</v>
      </c>
      <c r="T463" s="639"/>
      <c r="U463" s="737" t="n">
        <f aca="false">U462+U377</f>
        <v>24658.3633148742</v>
      </c>
      <c r="V463" s="738" t="n">
        <f aca="false">V462+V377</f>
        <v>48818.8337910733</v>
      </c>
      <c r="W463" s="738" t="n">
        <f aca="false">W462+W377</f>
        <v>542734.185573927</v>
      </c>
      <c r="X463" s="738" t="n">
        <f aca="false">X462+X377</f>
        <v>48306.9513394354</v>
      </c>
      <c r="Y463" s="738" t="n">
        <f aca="false">Y462+Y377</f>
        <v>48723.4104223073</v>
      </c>
      <c r="Z463" s="738" t="n">
        <f aca="false">Z462+Z377</f>
        <v>47127.8488507906</v>
      </c>
      <c r="AA463" s="738" t="n">
        <f aca="false">AA462+AA377</f>
        <v>95523.9842684808</v>
      </c>
      <c r="AB463" s="738" t="n">
        <f aca="false">AB462+AB377</f>
        <v>71655.1922945742</v>
      </c>
      <c r="AC463" s="738" t="n">
        <f aca="false">AC462+AC377</f>
        <v>97397.4927242914</v>
      </c>
      <c r="AD463" s="738" t="n">
        <f aca="false">AD462+AD377</f>
        <v>19646.7388582005</v>
      </c>
      <c r="AE463" s="738" t="n">
        <f aca="false">AE462+AE377</f>
        <v>75965.1071884327</v>
      </c>
      <c r="AF463" s="738" t="n">
        <f aca="false">AF462+AF377</f>
        <v>104016.284475117</v>
      </c>
      <c r="AG463" s="738" t="n">
        <f aca="false">AG462+AG377</f>
        <v>107876.338618767</v>
      </c>
      <c r="AH463" s="738" t="n">
        <f aca="false">AH462+AH377</f>
        <v>135927.515905451</v>
      </c>
      <c r="AI463" s="738" t="n">
        <f aca="false">AI462+AI377</f>
        <v>11664.5908287186</v>
      </c>
      <c r="AJ463" s="738" t="n">
        <f aca="false">AJ462+AJ377</f>
        <v>109147.266170622</v>
      </c>
      <c r="AK463" s="738" t="n">
        <f aca="false">AK462+AK377</f>
        <v>75965.1071884327</v>
      </c>
      <c r="AL463" s="738" t="e">
        <f aca="false">AL462+AL377</f>
        <v>#N/A</v>
      </c>
      <c r="AM463" s="738" t="e">
        <f aca="false">AM462+AM377</f>
        <v>#N/A</v>
      </c>
      <c r="AN463" s="738" t="e">
        <f aca="false">AN462+AN377</f>
        <v>#N/A</v>
      </c>
    </row>
    <row r="464" customFormat="false" ht="17.25" hidden="false" customHeight="false" outlineLevel="0" collapsed="false">
      <c r="A464" s="2"/>
      <c r="B464" s="4"/>
      <c r="C464" s="733" t="n">
        <v>26</v>
      </c>
      <c r="D464" s="637"/>
      <c r="E464" s="620"/>
      <c r="F464" s="734" t="n">
        <f aca="false">F463+F378</f>
        <v>0</v>
      </c>
      <c r="G464" s="734" t="n">
        <f aca="false">G463+G378</f>
        <v>0</v>
      </c>
      <c r="H464" s="734" t="n">
        <f aca="false">H463+H378</f>
        <v>0</v>
      </c>
      <c r="I464" s="734" t="n">
        <f aca="false">I463+I378</f>
        <v>0</v>
      </c>
      <c r="J464" s="639"/>
      <c r="K464" s="735" t="n">
        <f aca="false">SUM(F464:I464)</f>
        <v>0</v>
      </c>
      <c r="L464" s="639"/>
      <c r="M464" s="639"/>
      <c r="N464" s="735" t="n">
        <f aca="false">N463+N378</f>
        <v>0</v>
      </c>
      <c r="O464" s="735" t="n">
        <f aca="false">O463+O378</f>
        <v>0</v>
      </c>
      <c r="P464" s="735" t="n">
        <f aca="false">P463+P378</f>
        <v>0</v>
      </c>
      <c r="Q464" s="735" t="n">
        <f aca="false">Q463+Q378</f>
        <v>0</v>
      </c>
      <c r="R464" s="639"/>
      <c r="S464" s="736" t="n">
        <f aca="false">SUM(N464:Q464)</f>
        <v>0</v>
      </c>
      <c r="T464" s="639"/>
      <c r="U464" s="737" t="n">
        <f aca="false">U463+U378</f>
        <v>25724.6978474692</v>
      </c>
      <c r="V464" s="738" t="n">
        <f aca="false">V463+V378</f>
        <v>50071.7768668723</v>
      </c>
      <c r="W464" s="738" t="n">
        <f aca="false">W463+W378</f>
        <v>544067.103739671</v>
      </c>
      <c r="X464" s="738" t="n">
        <f aca="false">X463+X378</f>
        <v>49426.6025986601</v>
      </c>
      <c r="Y464" s="738" t="n">
        <f aca="false">Y463+Y378</f>
        <v>49869.7200448469</v>
      </c>
      <c r="Z464" s="738" t="n">
        <f aca="false">Z463+Z378</f>
        <v>48274.1584733302</v>
      </c>
      <c r="AA464" s="738" t="n">
        <f aca="false">AA463+AA378</f>
        <v>97709.9700603005</v>
      </c>
      <c r="AB464" s="738" t="n">
        <f aca="false">AB463+AB378</f>
        <v>74001.1282662831</v>
      </c>
      <c r="AC464" s="738" t="n">
        <f aca="false">AC463+AC378</f>
        <v>99743.4286960003</v>
      </c>
      <c r="AD464" s="738" t="n">
        <f aca="false">AD463+AD378</f>
        <v>19646.7388582005</v>
      </c>
      <c r="AE464" s="738" t="n">
        <f aca="false">AE463+AE378</f>
        <v>76898.1499044533</v>
      </c>
      <c r="AF464" s="738" t="n">
        <f aca="false">AF463+AF378</f>
        <v>104949.327191137</v>
      </c>
      <c r="AG464" s="738" t="n">
        <f aca="false">AG463+AG378</f>
        <v>108809.381334788</v>
      </c>
      <c r="AH464" s="738" t="n">
        <f aca="false">AH463+AH378</f>
        <v>136860.558621471</v>
      </c>
      <c r="AI464" s="738" t="n">
        <f aca="false">AI463+AI378</f>
        <v>11931.1744618673</v>
      </c>
      <c r="AJ464" s="738" t="n">
        <f aca="false">AJ463+AJ378</f>
        <v>110533.501062995</v>
      </c>
      <c r="AK464" s="738" t="n">
        <f aca="false">AK463+AK378</f>
        <v>76898.1499044533</v>
      </c>
      <c r="AL464" s="738" t="e">
        <f aca="false">AL463+AL378</f>
        <v>#N/A</v>
      </c>
      <c r="AM464" s="738" t="e">
        <f aca="false">AM463+AM378</f>
        <v>#N/A</v>
      </c>
      <c r="AN464" s="738" t="e">
        <f aca="false">AN463+AN378</f>
        <v>#N/A</v>
      </c>
    </row>
    <row r="465" customFormat="false" ht="17.25" hidden="false" customHeight="false" outlineLevel="0" collapsed="false">
      <c r="A465" s="2"/>
      <c r="B465" s="4"/>
      <c r="C465" s="733" t="n">
        <v>27</v>
      </c>
      <c r="D465" s="637"/>
      <c r="E465" s="620"/>
      <c r="F465" s="734" t="n">
        <f aca="false">F464+F379</f>
        <v>0</v>
      </c>
      <c r="G465" s="734" t="n">
        <f aca="false">G464+G379</f>
        <v>0</v>
      </c>
      <c r="H465" s="734" t="n">
        <f aca="false">H464+H379</f>
        <v>0</v>
      </c>
      <c r="I465" s="734" t="n">
        <f aca="false">I464+I379</f>
        <v>0</v>
      </c>
      <c r="J465" s="639"/>
      <c r="K465" s="735" t="n">
        <f aca="false">SUM(F465:I465)</f>
        <v>0</v>
      </c>
      <c r="L465" s="639"/>
      <c r="M465" s="639"/>
      <c r="N465" s="735" t="n">
        <f aca="false">N464+N379</f>
        <v>0</v>
      </c>
      <c r="O465" s="735" t="n">
        <f aca="false">O464+O379</f>
        <v>0</v>
      </c>
      <c r="P465" s="735" t="n">
        <f aca="false">P464+P379</f>
        <v>0</v>
      </c>
      <c r="Q465" s="735" t="n">
        <f aca="false">Q464+Q379</f>
        <v>0</v>
      </c>
      <c r="R465" s="639"/>
      <c r="S465" s="736" t="n">
        <f aca="false">SUM(N465:Q465)</f>
        <v>0</v>
      </c>
      <c r="T465" s="639"/>
      <c r="U465" s="737" t="n">
        <f aca="false">U464+U379</f>
        <v>26833.6857613679</v>
      </c>
      <c r="V465" s="738" t="n">
        <f aca="false">V464+V379</f>
        <v>51374.8376657034</v>
      </c>
      <c r="W465" s="738" t="n">
        <f aca="false">W464+W379</f>
        <v>545453.338632044</v>
      </c>
      <c r="X465" s="738" t="n">
        <f aca="false">X464+X379</f>
        <v>50591.0399082538</v>
      </c>
      <c r="Y465" s="738" t="n">
        <f aca="false">Y464+Y379</f>
        <v>51061.8820522881</v>
      </c>
      <c r="Z465" s="738" t="n">
        <f aca="false">Z464+Z379</f>
        <v>49466.3204807713</v>
      </c>
      <c r="AA465" s="738" t="n">
        <f aca="false">AA464+AA379</f>
        <v>99983.395283793</v>
      </c>
      <c r="AB465" s="738" t="n">
        <f aca="false">AB464+AB379</f>
        <v>76440.9016768604</v>
      </c>
      <c r="AC465" s="738" t="n">
        <f aca="false">AC464+AC379</f>
        <v>102183.202106578</v>
      </c>
      <c r="AD465" s="738" t="n">
        <f aca="false">AD464+AD379</f>
        <v>19646.7388582005</v>
      </c>
      <c r="AE465" s="738" t="n">
        <f aca="false">AE464+AE379</f>
        <v>77868.5143291147</v>
      </c>
      <c r="AF465" s="738" t="n">
        <f aca="false">AF464+AF379</f>
        <v>105919.691615799</v>
      </c>
      <c r="AG465" s="738" t="n">
        <f aca="false">AG464+AG379</f>
        <v>109779.745759449</v>
      </c>
      <c r="AH465" s="738" t="n">
        <f aca="false">AH464+AH379</f>
        <v>137830.923046133</v>
      </c>
      <c r="AI465" s="738" t="n">
        <f aca="false">AI464+AI379</f>
        <v>12208.421440342</v>
      </c>
      <c r="AJ465" s="738" t="n">
        <f aca="false">AJ464+AJ379</f>
        <v>111975.185351064</v>
      </c>
      <c r="AK465" s="738" t="n">
        <f aca="false">AK464+AK379</f>
        <v>77868.5143291147</v>
      </c>
      <c r="AL465" s="738" t="e">
        <f aca="false">AL464+AL379</f>
        <v>#N/A</v>
      </c>
      <c r="AM465" s="738" t="e">
        <f aca="false">AM464+AM379</f>
        <v>#N/A</v>
      </c>
      <c r="AN465" s="738" t="e">
        <f aca="false">AN464+AN379</f>
        <v>#N/A</v>
      </c>
    </row>
    <row r="466" customFormat="false" ht="17.25" hidden="false" customHeight="false" outlineLevel="0" collapsed="false">
      <c r="A466" s="2"/>
      <c r="B466" s="4"/>
      <c r="C466" s="733" t="n">
        <v>28</v>
      </c>
      <c r="D466" s="637"/>
      <c r="E466" s="620"/>
      <c r="F466" s="734" t="n">
        <f aca="false">F465+F380</f>
        <v>0</v>
      </c>
      <c r="G466" s="734" t="n">
        <f aca="false">G465+G380</f>
        <v>0</v>
      </c>
      <c r="H466" s="734" t="n">
        <f aca="false">H465+H380</f>
        <v>0</v>
      </c>
      <c r="I466" s="734" t="n">
        <f aca="false">I465+I380</f>
        <v>0</v>
      </c>
      <c r="J466" s="639"/>
      <c r="K466" s="735" t="n">
        <f aca="false">SUM(F466:I466)</f>
        <v>0</v>
      </c>
      <c r="L466" s="639"/>
      <c r="M466" s="639"/>
      <c r="N466" s="735" t="n">
        <f aca="false">N465+N380</f>
        <v>0</v>
      </c>
      <c r="O466" s="735" t="n">
        <f aca="false">O465+O380</f>
        <v>0</v>
      </c>
      <c r="P466" s="735" t="n">
        <f aca="false">P465+P380</f>
        <v>0</v>
      </c>
      <c r="Q466" s="735" t="n">
        <f aca="false">Q465+Q380</f>
        <v>0</v>
      </c>
      <c r="R466" s="639"/>
      <c r="S466" s="736" t="n">
        <f aca="false">SUM(N466:Q466)</f>
        <v>0</v>
      </c>
      <c r="T466" s="639"/>
      <c r="U466" s="737" t="n">
        <f aca="false">U465+U380</f>
        <v>27987.0331918227</v>
      </c>
      <c r="V466" s="738" t="n">
        <f aca="false">V465+V380</f>
        <v>52730.0208964877</v>
      </c>
      <c r="W466" s="738" t="n">
        <f aca="false">W465+W380</f>
        <v>546895.022920113</v>
      </c>
      <c r="X466" s="738" t="n">
        <f aca="false">X465+X380</f>
        <v>51802.0547102313</v>
      </c>
      <c r="Y466" s="738" t="n">
        <f aca="false">Y465+Y380</f>
        <v>52301.7305400269</v>
      </c>
      <c r="Z466" s="738" t="n">
        <f aca="false">Z465+Z380</f>
        <v>50706.1689685102</v>
      </c>
      <c r="AA466" s="738" t="n">
        <f aca="false">AA465+AA380</f>
        <v>102347.757516225</v>
      </c>
      <c r="AB466" s="738" t="n">
        <f aca="false">AB465+AB380</f>
        <v>78978.2660238608</v>
      </c>
      <c r="AC466" s="738" t="n">
        <f aca="false">AC465+AC380</f>
        <v>104720.566453578</v>
      </c>
      <c r="AD466" s="738" t="n">
        <f aca="false">AD465+AD380</f>
        <v>19646.7388582005</v>
      </c>
      <c r="AE466" s="738" t="n">
        <f aca="false">AE465+AE380</f>
        <v>78877.6933307626</v>
      </c>
      <c r="AF466" s="738" t="n">
        <f aca="false">AF465+AF380</f>
        <v>106928.870617446</v>
      </c>
      <c r="AG466" s="738" t="n">
        <f aca="false">AG465+AG380</f>
        <v>110788.924761097</v>
      </c>
      <c r="AH466" s="738" t="n">
        <f aca="false">AH465+AH380</f>
        <v>138840.102047781</v>
      </c>
      <c r="AI466" s="738" t="n">
        <f aca="false">AI465+AI380</f>
        <v>12496.7582979557</v>
      </c>
      <c r="AJ466" s="738" t="n">
        <f aca="false">AJ465+AJ380</f>
        <v>113474.537010655</v>
      </c>
      <c r="AK466" s="738" t="n">
        <f aca="false">AK465+AK380</f>
        <v>78877.6933307626</v>
      </c>
      <c r="AL466" s="738" t="e">
        <f aca="false">AL465+AL380</f>
        <v>#N/A</v>
      </c>
      <c r="AM466" s="738" t="e">
        <f aca="false">AM465+AM380</f>
        <v>#N/A</v>
      </c>
      <c r="AN466" s="738" t="e">
        <f aca="false">AN465+AN380</f>
        <v>#N/A</v>
      </c>
    </row>
    <row r="467" customFormat="false" ht="17.25" hidden="false" customHeight="false" outlineLevel="0" collapsed="false">
      <c r="A467" s="2"/>
      <c r="B467" s="4"/>
      <c r="C467" s="733" t="n">
        <v>29</v>
      </c>
      <c r="D467" s="637"/>
      <c r="E467" s="620"/>
      <c r="F467" s="734" t="n">
        <f aca="false">F466+F381</f>
        <v>0</v>
      </c>
      <c r="G467" s="734" t="n">
        <f aca="false">G466+G381</f>
        <v>0</v>
      </c>
      <c r="H467" s="734" t="n">
        <f aca="false">H466+H381</f>
        <v>0</v>
      </c>
      <c r="I467" s="734" t="n">
        <f aca="false">I466+I381</f>
        <v>0</v>
      </c>
      <c r="J467" s="639"/>
      <c r="K467" s="735" t="n">
        <f aca="false">SUM(F467:I467)</f>
        <v>0</v>
      </c>
      <c r="L467" s="639"/>
      <c r="M467" s="639"/>
      <c r="N467" s="735" t="n">
        <f aca="false">N466+N381</f>
        <v>0</v>
      </c>
      <c r="O467" s="735" t="n">
        <f aca="false">O466+O381</f>
        <v>0</v>
      </c>
      <c r="P467" s="735" t="n">
        <f aca="false">P466+P381</f>
        <v>0</v>
      </c>
      <c r="Q467" s="735" t="n">
        <f aca="false">Q466+Q381</f>
        <v>0</v>
      </c>
      <c r="R467" s="639"/>
      <c r="S467" s="736" t="n">
        <f aca="false">SUM(N467:Q467)</f>
        <v>0</v>
      </c>
      <c r="T467" s="639"/>
      <c r="U467" s="737" t="n">
        <f aca="false">U466+U381</f>
        <v>29186.5145194956</v>
      </c>
      <c r="V467" s="738" t="n">
        <f aca="false">V466+V381</f>
        <v>54139.4114565034</v>
      </c>
      <c r="W467" s="738" t="n">
        <f aca="false">W466+W381</f>
        <v>548394.374579704</v>
      </c>
      <c r="X467" s="738" t="n">
        <f aca="false">X466+X381</f>
        <v>53061.5101042878</v>
      </c>
      <c r="Y467" s="738" t="n">
        <f aca="false">Y466+Y381</f>
        <v>53591.1729672753</v>
      </c>
      <c r="Z467" s="738" t="n">
        <f aca="false">Z466+Z381</f>
        <v>51995.6113957585</v>
      </c>
      <c r="AA467" s="738" t="n">
        <f aca="false">AA466+AA381</f>
        <v>104806.694237955</v>
      </c>
      <c r="AB467" s="738" t="n">
        <f aca="false">AB466+AB381</f>
        <v>81617.1249447412</v>
      </c>
      <c r="AC467" s="738" t="n">
        <f aca="false">AC466+AC381</f>
        <v>107359.425374458</v>
      </c>
      <c r="AD467" s="738" t="n">
        <f aca="false">AD466+AD381</f>
        <v>19646.7388582005</v>
      </c>
      <c r="AE467" s="738" t="n">
        <f aca="false">AE466+AE381</f>
        <v>79927.2394924764</v>
      </c>
      <c r="AF467" s="738" t="n">
        <f aca="false">AF466+AF381</f>
        <v>107978.41677916</v>
      </c>
      <c r="AG467" s="738" t="n">
        <f aca="false">AG466+AG381</f>
        <v>111838.470922811</v>
      </c>
      <c r="AH467" s="738" t="n">
        <f aca="false">AH466+AH381</f>
        <v>139889.648209494</v>
      </c>
      <c r="AI467" s="738" t="n">
        <f aca="false">AI466+AI381</f>
        <v>12796.6286298739</v>
      </c>
      <c r="AJ467" s="738" t="n">
        <f aca="false">AJ466+AJ381</f>
        <v>115033.86273663</v>
      </c>
      <c r="AK467" s="738" t="n">
        <f aca="false">AK466+AK381</f>
        <v>79927.2394924764</v>
      </c>
      <c r="AL467" s="738" t="e">
        <f aca="false">AL466+AL381</f>
        <v>#N/A</v>
      </c>
      <c r="AM467" s="738" t="e">
        <f aca="false">AM466+AM381</f>
        <v>#N/A</v>
      </c>
      <c r="AN467" s="738" t="e">
        <f aca="false">AN466+AN381</f>
        <v>#N/A</v>
      </c>
    </row>
    <row r="468" customFormat="false" ht="17.25" hidden="false" customHeight="false" outlineLevel="0" collapsed="false">
      <c r="A468" s="2"/>
      <c r="B468" s="4"/>
      <c r="C468" s="733" t="n">
        <v>30</v>
      </c>
      <c r="D468" s="637"/>
      <c r="E468" s="620"/>
      <c r="F468" s="734" t="n">
        <f aca="false">F467+F382</f>
        <v>0</v>
      </c>
      <c r="G468" s="734" t="n">
        <f aca="false">G467+G382</f>
        <v>0</v>
      </c>
      <c r="H468" s="734" t="n">
        <f aca="false">H467+H382</f>
        <v>0</v>
      </c>
      <c r="I468" s="734" t="n">
        <f aca="false">I467+I382</f>
        <v>0</v>
      </c>
      <c r="J468" s="639"/>
      <c r="K468" s="735" t="n">
        <f aca="false">SUM(F468:I468)</f>
        <v>0</v>
      </c>
      <c r="L468" s="639"/>
      <c r="M468" s="639"/>
      <c r="N468" s="735" t="n">
        <f aca="false">N467+N382</f>
        <v>0</v>
      </c>
      <c r="O468" s="735" t="n">
        <f aca="false">O467+O382</f>
        <v>0</v>
      </c>
      <c r="P468" s="735" t="n">
        <f aca="false">P467+P382</f>
        <v>0</v>
      </c>
      <c r="Q468" s="735" t="n">
        <f aca="false">Q467+Q382</f>
        <v>0</v>
      </c>
      <c r="R468" s="639"/>
      <c r="S468" s="736" t="n">
        <f aca="false">SUM(N468:Q468)</f>
        <v>0</v>
      </c>
      <c r="T468" s="639"/>
      <c r="U468" s="737" t="n">
        <f aca="false">U467+U382</f>
        <v>30433.9751002754</v>
      </c>
      <c r="V468" s="738" t="n">
        <f aca="false">V467+V382</f>
        <v>55605.1776389196</v>
      </c>
      <c r="W468" s="738" t="n">
        <f aca="false">W467+W382</f>
        <v>549953.700305678</v>
      </c>
      <c r="X468" s="738" t="n">
        <f aca="false">X467+X382</f>
        <v>54371.3437141067</v>
      </c>
      <c r="Y468" s="738" t="n">
        <f aca="false">Y467+Y382</f>
        <v>54932.1930916136</v>
      </c>
      <c r="Z468" s="738" t="n">
        <f aca="false">Z467+Z382</f>
        <v>53336.6315200969</v>
      </c>
      <c r="AA468" s="738" t="n">
        <f aca="false">AA467+AA382</f>
        <v>107363.988428553</v>
      </c>
      <c r="AB468" s="738" t="n">
        <f aca="false">AB467+AB382</f>
        <v>84361.5382224568</v>
      </c>
      <c r="AC468" s="738" t="n">
        <f aca="false">AC467+AC382</f>
        <v>110103.838652174</v>
      </c>
      <c r="AD468" s="738" t="n">
        <f aca="false">AD467+AD382</f>
        <v>19646.7388582005</v>
      </c>
      <c r="AE468" s="738" t="n">
        <f aca="false">AE467+AE382</f>
        <v>81018.7675006587</v>
      </c>
      <c r="AF468" s="738" t="n">
        <f aca="false">AF467+AF382</f>
        <v>109069.944787343</v>
      </c>
      <c r="AG468" s="738" t="n">
        <f aca="false">AG467+AG382</f>
        <v>112929.998930993</v>
      </c>
      <c r="AH468" s="738" t="n">
        <f aca="false">AH467+AH382</f>
        <v>140981.176217677</v>
      </c>
      <c r="AI468" s="738" t="n">
        <f aca="false">AI467+AI382</f>
        <v>13108.4937750688</v>
      </c>
      <c r="AJ468" s="738" t="n">
        <f aca="false">AJ467+AJ382</f>
        <v>116655.561491643</v>
      </c>
      <c r="AK468" s="738" t="n">
        <f aca="false">AK467+AK382</f>
        <v>81018.7675006587</v>
      </c>
      <c r="AL468" s="738" t="e">
        <f aca="false">AL467+AL382</f>
        <v>#N/A</v>
      </c>
      <c r="AM468" s="738" t="e">
        <f aca="false">AM467+AM382</f>
        <v>#N/A</v>
      </c>
      <c r="AN468" s="738" t="e">
        <f aca="false">AN467+AN382</f>
        <v>#N/A</v>
      </c>
    </row>
    <row r="469" customFormat="false" ht="17.25" hidden="false" customHeight="false" outlineLevel="0" collapsed="false">
      <c r="A469" s="2"/>
      <c r="B469" s="4"/>
      <c r="C469" s="733" t="n">
        <v>31</v>
      </c>
      <c r="D469" s="637"/>
      <c r="E469" s="620"/>
      <c r="F469" s="734" t="n">
        <f aca="false">F468+F383</f>
        <v>0</v>
      </c>
      <c r="G469" s="734" t="n">
        <f aca="false">G468+G383</f>
        <v>0</v>
      </c>
      <c r="H469" s="734" t="n">
        <f aca="false">H468+H383</f>
        <v>0</v>
      </c>
      <c r="I469" s="734" t="n">
        <f aca="false">I468+I383</f>
        <v>0</v>
      </c>
      <c r="J469" s="639"/>
      <c r="K469" s="735" t="n">
        <f aca="false">SUM(F469:I469)</f>
        <v>0</v>
      </c>
      <c r="L469" s="639"/>
      <c r="M469" s="639"/>
      <c r="N469" s="735" t="n">
        <f aca="false">N468+N383</f>
        <v>0</v>
      </c>
      <c r="O469" s="735" t="n">
        <f aca="false">O468+O383</f>
        <v>0</v>
      </c>
      <c r="P469" s="735" t="n">
        <f aca="false">P468+P383</f>
        <v>0</v>
      </c>
      <c r="Q469" s="735" t="n">
        <f aca="false">Q468+Q383</f>
        <v>0</v>
      </c>
      <c r="R469" s="639"/>
      <c r="S469" s="736" t="n">
        <f aca="false">SUM(N469:Q469)</f>
        <v>0</v>
      </c>
      <c r="T469" s="639"/>
      <c r="U469" s="737" t="n">
        <f aca="false">U468+U383</f>
        <v>31731.3341042864</v>
      </c>
      <c r="V469" s="738" t="n">
        <f aca="false">V468+V383</f>
        <v>57129.5744686326</v>
      </c>
      <c r="W469" s="738" t="n">
        <f aca="false">W468+W383</f>
        <v>551575.399060692</v>
      </c>
      <c r="X469" s="738" t="n">
        <f aca="false">X468+X383</f>
        <v>55733.5706683182</v>
      </c>
      <c r="Y469" s="738" t="n">
        <f aca="false">Y468+Y383</f>
        <v>56326.8540209254</v>
      </c>
      <c r="Z469" s="738" t="n">
        <f aca="false">Z468+Z383</f>
        <v>54731.2924494087</v>
      </c>
      <c r="AA469" s="738" t="n">
        <f aca="false">AA468+AA383</f>
        <v>110023.574386776</v>
      </c>
      <c r="AB469" s="738" t="n">
        <f aca="false">AB468+AB383</f>
        <v>87215.728031281</v>
      </c>
      <c r="AC469" s="738" t="n">
        <f aca="false">AC468+AC383</f>
        <v>112958.028460998</v>
      </c>
      <c r="AD469" s="738" t="n">
        <f aca="false">AD468+AD383</f>
        <v>19646.7388582005</v>
      </c>
      <c r="AE469" s="738" t="n">
        <f aca="false">AE468+AE383</f>
        <v>82153.9566291684</v>
      </c>
      <c r="AF469" s="738" t="n">
        <f aca="false">AF468+AF383</f>
        <v>110205.133915852</v>
      </c>
      <c r="AG469" s="738" t="n">
        <f aca="false">AG468+AG383</f>
        <v>114065.188059503</v>
      </c>
      <c r="AH469" s="738" t="n">
        <f aca="false">AH468+AH383</f>
        <v>142116.365346186</v>
      </c>
      <c r="AI469" s="738" t="n">
        <f aca="false">AI468+AI383</f>
        <v>29649.8210762093</v>
      </c>
      <c r="AJ469" s="738" t="n">
        <f aca="false">AJ468+AJ383</f>
        <v>118342.128196858</v>
      </c>
      <c r="AK469" s="738" t="n">
        <f aca="false">AK468+AK383</f>
        <v>82153.9566291684</v>
      </c>
      <c r="AL469" s="738" t="e">
        <f aca="false">AL468+AL383</f>
        <v>#N/A</v>
      </c>
      <c r="AM469" s="738" t="e">
        <f aca="false">AM468+AM383</f>
        <v>#N/A</v>
      </c>
      <c r="AN469" s="738" t="e">
        <f aca="false">AN468+AN383</f>
        <v>#N/A</v>
      </c>
    </row>
    <row r="470" customFormat="false" ht="17.25" hidden="false" customHeight="false" outlineLevel="0" collapsed="false">
      <c r="A470" s="2"/>
      <c r="B470" s="4"/>
      <c r="C470" s="733" t="n">
        <v>32</v>
      </c>
      <c r="D470" s="637"/>
      <c r="E470" s="620"/>
      <c r="F470" s="734" t="n">
        <f aca="false">F469+F384</f>
        <v>0</v>
      </c>
      <c r="G470" s="734" t="n">
        <f aca="false">G469+G384</f>
        <v>0</v>
      </c>
      <c r="H470" s="734" t="n">
        <f aca="false">H469+H384</f>
        <v>0</v>
      </c>
      <c r="I470" s="734" t="n">
        <f aca="false">I469+I384</f>
        <v>0</v>
      </c>
      <c r="J470" s="639"/>
      <c r="K470" s="735" t="n">
        <f aca="false">SUM(F470:I470)</f>
        <v>0</v>
      </c>
      <c r="L470" s="639"/>
      <c r="M470" s="639"/>
      <c r="N470" s="735" t="n">
        <f aca="false">N469+N384</f>
        <v>0</v>
      </c>
      <c r="O470" s="735" t="n">
        <f aca="false">O469+O384</f>
        <v>0</v>
      </c>
      <c r="P470" s="735" t="n">
        <f aca="false">P469+P384</f>
        <v>0</v>
      </c>
      <c r="Q470" s="735" t="n">
        <f aca="false">Q469+Q384</f>
        <v>0</v>
      </c>
      <c r="R470" s="639"/>
      <c r="S470" s="736" t="n">
        <f aca="false">SUM(N470:Q470)</f>
        <v>0</v>
      </c>
      <c r="T470" s="639"/>
      <c r="U470" s="737" t="n">
        <f aca="false">U469+U384</f>
        <v>33080.5874684579</v>
      </c>
      <c r="V470" s="738" t="n">
        <f aca="false">V469+V384</f>
        <v>58714.9471715341</v>
      </c>
      <c r="W470" s="738" t="n">
        <f aca="false">W469+W384</f>
        <v>553261.965765907</v>
      </c>
      <c r="X470" s="738" t="n">
        <f aca="false">X469+X384</f>
        <v>57150.2867006983</v>
      </c>
      <c r="Y470" s="738" t="n">
        <f aca="false">Y469+Y384</f>
        <v>57777.3013874097</v>
      </c>
      <c r="Z470" s="738" t="n">
        <f aca="false">Z469+Z384</f>
        <v>56181.739815893</v>
      </c>
      <c r="AA470" s="738" t="n">
        <f aca="false">AA469+AA384</f>
        <v>112789.543783327</v>
      </c>
      <c r="AB470" s="738" t="n">
        <f aca="false">AB469+AB384</f>
        <v>90184.0854324582</v>
      </c>
      <c r="AC470" s="738" t="n">
        <f aca="false">AC469+AC384</f>
        <v>115926.385862175</v>
      </c>
      <c r="AD470" s="738" t="n">
        <f aca="false">AD469+AD384</f>
        <v>19646.7388582005</v>
      </c>
      <c r="AE470" s="738" t="n">
        <f aca="false">AE469+AE384</f>
        <v>83334.5533228184</v>
      </c>
      <c r="AF470" s="738" t="n">
        <f aca="false">AF469+AF384</f>
        <v>111385.730609502</v>
      </c>
      <c r="AG470" s="738" t="n">
        <f aca="false">AG469+AG384</f>
        <v>115245.784753153</v>
      </c>
      <c r="AH470" s="738" t="n">
        <f aca="false">AH469+AH384</f>
        <v>143296.962039836</v>
      </c>
      <c r="AI470" s="738" t="n">
        <f aca="false">AI469+AI384</f>
        <v>29987.1344172522</v>
      </c>
      <c r="AJ470" s="738" t="n">
        <f aca="false">AJ469+AJ384</f>
        <v>120096.157570281</v>
      </c>
      <c r="AK470" s="738" t="n">
        <f aca="false">AK469+AK384</f>
        <v>83334.5533228184</v>
      </c>
      <c r="AL470" s="738" t="e">
        <f aca="false">AL469+AL384</f>
        <v>#N/A</v>
      </c>
      <c r="AM470" s="738" t="e">
        <f aca="false">AM469+AM384</f>
        <v>#N/A</v>
      </c>
      <c r="AN470" s="738" t="e">
        <f aca="false">AN469+AN384</f>
        <v>#N/A</v>
      </c>
    </row>
    <row r="471" customFormat="false" ht="17.25" hidden="false" customHeight="false" outlineLevel="0" collapsed="false">
      <c r="A471" s="2"/>
      <c r="B471" s="4"/>
      <c r="C471" s="733" t="n">
        <v>33</v>
      </c>
      <c r="D471" s="637"/>
      <c r="E471" s="620"/>
      <c r="F471" s="734" t="n">
        <f aca="false">F470+F385</f>
        <v>0</v>
      </c>
      <c r="G471" s="734" t="n">
        <f aca="false">G470+G385</f>
        <v>0</v>
      </c>
      <c r="H471" s="734" t="n">
        <f aca="false">H470+H385</f>
        <v>0</v>
      </c>
      <c r="I471" s="734" t="n">
        <f aca="false">I470+I385</f>
        <v>0</v>
      </c>
      <c r="J471" s="639"/>
      <c r="K471" s="735" t="n">
        <f aca="false">SUM(F471:I471)</f>
        <v>0</v>
      </c>
      <c r="L471" s="639"/>
      <c r="M471" s="639"/>
      <c r="N471" s="735" t="n">
        <f aca="false">N470+N385</f>
        <v>0</v>
      </c>
      <c r="O471" s="735" t="n">
        <f aca="false">O470+O385</f>
        <v>0</v>
      </c>
      <c r="P471" s="735" t="n">
        <f aca="false">P470+P385</f>
        <v>0</v>
      </c>
      <c r="Q471" s="735" t="n">
        <f aca="false">Q470+Q385</f>
        <v>0</v>
      </c>
      <c r="R471" s="639"/>
      <c r="S471" s="736" t="n">
        <f aca="false">SUM(N471:Q471)</f>
        <v>0</v>
      </c>
      <c r="T471" s="639"/>
      <c r="U471" s="737" t="n">
        <f aca="false">U470+U385</f>
        <v>34483.8109671962</v>
      </c>
      <c r="V471" s="738" t="n">
        <f aca="false">V470+V385</f>
        <v>60363.7347825516</v>
      </c>
      <c r="W471" s="738" t="n">
        <f aca="false">W470+W385</f>
        <v>555015.995139329</v>
      </c>
      <c r="X471" s="738" t="n">
        <f aca="false">X470+X385</f>
        <v>58623.6713743735</v>
      </c>
      <c r="Y471" s="738" t="n">
        <f aca="false">Y470+Y385</f>
        <v>59285.7666485534</v>
      </c>
      <c r="Z471" s="738" t="n">
        <f aca="false">Z470+Z385</f>
        <v>57690.2050770367</v>
      </c>
      <c r="AA471" s="738" t="n">
        <f aca="false">AA470+AA385</f>
        <v>115666.151955741</v>
      </c>
      <c r="AB471" s="738" t="n">
        <f aca="false">AB470+AB385</f>
        <v>93271.1771296825</v>
      </c>
      <c r="AC471" s="738" t="n">
        <f aca="false">AC470+AC385</f>
        <v>119013.4775594</v>
      </c>
      <c r="AD471" s="738" t="n">
        <f aca="false">AD470+AD385</f>
        <v>19646.7388582005</v>
      </c>
      <c r="AE471" s="738" t="n">
        <f aca="false">AE470+AE385</f>
        <v>84562.3738842144</v>
      </c>
      <c r="AF471" s="738" t="n">
        <f aca="false">AF470+AF385</f>
        <v>112613.551170898</v>
      </c>
      <c r="AG471" s="738" t="n">
        <f aca="false">AG470+AG385</f>
        <v>116473.605314549</v>
      </c>
      <c r="AH471" s="738" t="n">
        <f aca="false">AH470+AH385</f>
        <v>144524.782601232</v>
      </c>
      <c r="AI471" s="738" t="n">
        <f aca="false">AI470+AI385</f>
        <v>30337.9402919368</v>
      </c>
      <c r="AJ471" s="738" t="n">
        <f aca="false">AJ470+AJ385</f>
        <v>121920.34811864</v>
      </c>
      <c r="AK471" s="738" t="n">
        <f aca="false">AK470+AK385</f>
        <v>84562.3738842144</v>
      </c>
      <c r="AL471" s="738" t="e">
        <f aca="false">AL470+AL385</f>
        <v>#N/A</v>
      </c>
      <c r="AM471" s="738" t="e">
        <f aca="false">AM470+AM385</f>
        <v>#N/A</v>
      </c>
      <c r="AN471" s="738" t="e">
        <f aca="false">AN470+AN385</f>
        <v>#N/A</v>
      </c>
    </row>
    <row r="472" customFormat="false" ht="17.25" hidden="false" customHeight="false" outlineLevel="0" collapsed="false">
      <c r="A472" s="2"/>
      <c r="B472" s="4"/>
      <c r="C472" s="733" t="n">
        <v>34</v>
      </c>
      <c r="D472" s="637"/>
      <c r="E472" s="620"/>
      <c r="F472" s="734" t="n">
        <f aca="false">F471+F386</f>
        <v>0</v>
      </c>
      <c r="G472" s="734" t="n">
        <f aca="false">G471+G386</f>
        <v>0</v>
      </c>
      <c r="H472" s="734" t="n">
        <f aca="false">H471+H386</f>
        <v>0</v>
      </c>
      <c r="I472" s="734" t="n">
        <f aca="false">I471+I386</f>
        <v>0</v>
      </c>
      <c r="J472" s="639"/>
      <c r="K472" s="735" t="n">
        <f aca="false">SUM(F472:I472)</f>
        <v>0</v>
      </c>
      <c r="L472" s="639"/>
      <c r="M472" s="639"/>
      <c r="N472" s="735" t="n">
        <f aca="false">N471+N386</f>
        <v>0</v>
      </c>
      <c r="O472" s="735" t="n">
        <f aca="false">O471+O386</f>
        <v>0</v>
      </c>
      <c r="P472" s="735" t="n">
        <f aca="false">P471+P386</f>
        <v>0</v>
      </c>
      <c r="Q472" s="735" t="n">
        <f aca="false">Q471+Q386</f>
        <v>0</v>
      </c>
      <c r="R472" s="639"/>
      <c r="S472" s="736" t="n">
        <f aca="false">SUM(N472:Q472)</f>
        <v>0</v>
      </c>
      <c r="T472" s="639"/>
      <c r="U472" s="737" t="n">
        <f aca="false">U471+U386</f>
        <v>35943.163405884</v>
      </c>
      <c r="V472" s="738" t="n">
        <f aca="false">V471+V386</f>
        <v>62078.4738980098</v>
      </c>
      <c r="W472" s="738" t="n">
        <f aca="false">W471+W386</f>
        <v>556840.185687689</v>
      </c>
      <c r="X472" s="738" t="n">
        <f aca="false">X471+X386</f>
        <v>60155.9914349957</v>
      </c>
      <c r="Y472" s="738" t="n">
        <f aca="false">Y471+Y386</f>
        <v>60854.5705201429</v>
      </c>
      <c r="Z472" s="738" t="n">
        <f aca="false">Z471+Z386</f>
        <v>59259.0089486261</v>
      </c>
      <c r="AA472" s="738" t="n">
        <f aca="false">AA471+AA386</f>
        <v>118657.824455051</v>
      </c>
      <c r="AB472" s="738" t="n">
        <f aca="false">AB471+AB386</f>
        <v>96481.7524947958</v>
      </c>
      <c r="AC472" s="738" t="n">
        <f aca="false">AC471+AC386</f>
        <v>122224.052924513</v>
      </c>
      <c r="AD472" s="738" t="n">
        <f aca="false">AD471+AD386</f>
        <v>19646.7388582005</v>
      </c>
      <c r="AE472" s="738" t="n">
        <f aca="false">AE471+AE386</f>
        <v>85839.3072680663</v>
      </c>
      <c r="AF472" s="738" t="n">
        <f aca="false">AF471+AF386</f>
        <v>113890.48455475</v>
      </c>
      <c r="AG472" s="738" t="n">
        <f aca="false">AG471+AG386</f>
        <v>117750.5386984</v>
      </c>
      <c r="AH472" s="738" t="n">
        <f aca="false">AH471+AH386</f>
        <v>145801.715985084</v>
      </c>
      <c r="AI472" s="738" t="n">
        <f aca="false">AI471+AI386</f>
        <v>30702.7784016087</v>
      </c>
      <c r="AJ472" s="738" t="n">
        <f aca="false">AJ471+AJ386</f>
        <v>123817.506288935</v>
      </c>
      <c r="AK472" s="738" t="n">
        <f aca="false">AK471+AK386</f>
        <v>85839.3072680663</v>
      </c>
      <c r="AL472" s="738" t="e">
        <f aca="false">AL471+AL386</f>
        <v>#N/A</v>
      </c>
      <c r="AM472" s="738" t="e">
        <f aca="false">AM471+AM386</f>
        <v>#N/A</v>
      </c>
      <c r="AN472" s="738" t="e">
        <f aca="false">AN471+AN386</f>
        <v>#N/A</v>
      </c>
    </row>
    <row r="473" customFormat="false" ht="17.25" hidden="false" customHeight="false" outlineLevel="0" collapsed="false">
      <c r="A473" s="2"/>
      <c r="B473" s="4"/>
      <c r="C473" s="733" t="n">
        <v>35</v>
      </c>
      <c r="D473" s="637"/>
      <c r="E473" s="620"/>
      <c r="F473" s="734" t="n">
        <f aca="false">F472+F387</f>
        <v>0</v>
      </c>
      <c r="G473" s="734" t="n">
        <f aca="false">G472+G387</f>
        <v>0</v>
      </c>
      <c r="H473" s="734" t="n">
        <f aca="false">H472+H387</f>
        <v>0</v>
      </c>
      <c r="I473" s="734" t="n">
        <f aca="false">I472+I387</f>
        <v>0</v>
      </c>
      <c r="J473" s="639"/>
      <c r="K473" s="735" t="n">
        <f aca="false">SUM(F473:I473)</f>
        <v>0</v>
      </c>
      <c r="L473" s="639"/>
      <c r="M473" s="639"/>
      <c r="N473" s="735" t="n">
        <f aca="false">N472+N387</f>
        <v>0</v>
      </c>
      <c r="O473" s="735" t="n">
        <f aca="false">O472+O387</f>
        <v>0</v>
      </c>
      <c r="P473" s="735" t="n">
        <f aca="false">P472+P387</f>
        <v>0</v>
      </c>
      <c r="Q473" s="735" t="n">
        <f aca="false">Q472+Q387</f>
        <v>0</v>
      </c>
      <c r="R473" s="639"/>
      <c r="S473" s="736" t="n">
        <f aca="false">SUM(N473:Q473)</f>
        <v>0</v>
      </c>
      <c r="T473" s="639"/>
      <c r="U473" s="737" t="n">
        <f aca="false">U472+U387</f>
        <v>37460.8899421194</v>
      </c>
      <c r="V473" s="738" t="n">
        <f aca="false">V472+V387</f>
        <v>63861.8025780863</v>
      </c>
      <c r="W473" s="738" t="n">
        <f aca="false">W472+W387</f>
        <v>558737.343857983</v>
      </c>
      <c r="X473" s="738" t="n">
        <f aca="false">X472+X387</f>
        <v>61749.6042980429</v>
      </c>
      <c r="Y473" s="738" t="n">
        <f aca="false">Y472+Y387</f>
        <v>62486.1265465959</v>
      </c>
      <c r="Z473" s="738" t="n">
        <f aca="false">Z472+Z387</f>
        <v>60890.5649750792</v>
      </c>
      <c r="AA473" s="738" t="n">
        <f aca="false">AA472+AA387</f>
        <v>121769.163854333</v>
      </c>
      <c r="AB473" s="738" t="n">
        <f aca="false">AB472+AB387</f>
        <v>99820.7508745136</v>
      </c>
      <c r="AC473" s="738" t="n">
        <f aca="false">AC472+AC387</f>
        <v>125563.051304231</v>
      </c>
      <c r="AD473" s="738" t="n">
        <f aca="false">AD472+AD387</f>
        <v>19646.7388582005</v>
      </c>
      <c r="AE473" s="738" t="n">
        <f aca="false">AE472+AE387</f>
        <v>87167.3179872722</v>
      </c>
      <c r="AF473" s="738" t="n">
        <f aca="false">AF472+AF387</f>
        <v>115218.495273956</v>
      </c>
      <c r="AG473" s="738" t="n">
        <f aca="false">AG472+AG387</f>
        <v>119078.549417606</v>
      </c>
      <c r="AH473" s="738" t="n">
        <f aca="false">AH472+AH387</f>
        <v>147129.72670429</v>
      </c>
      <c r="AI473" s="738" t="n">
        <f aca="false">AI472+AI387</f>
        <v>31082.2100356676</v>
      </c>
      <c r="AJ473" s="738" t="n">
        <f aca="false">AJ472+AJ387</f>
        <v>125790.550786041</v>
      </c>
      <c r="AK473" s="738" t="n">
        <f aca="false">AK472+AK387</f>
        <v>87167.3179872722</v>
      </c>
      <c r="AL473" s="738" t="e">
        <f aca="false">AL472+AL387</f>
        <v>#N/A</v>
      </c>
      <c r="AM473" s="738" t="e">
        <f aca="false">AM472+AM387</f>
        <v>#N/A</v>
      </c>
      <c r="AN473" s="738" t="e">
        <f aca="false">AN472+AN387</f>
        <v>#N/A</v>
      </c>
    </row>
    <row r="474" customFormat="false" ht="17.25" hidden="false" customHeight="false" outlineLevel="0" collapsed="false">
      <c r="A474" s="2"/>
      <c r="B474" s="4"/>
      <c r="C474" s="733" t="n">
        <v>36</v>
      </c>
      <c r="D474" s="637"/>
      <c r="E474" s="620"/>
      <c r="F474" s="734" t="n">
        <f aca="false">F473+F388</f>
        <v>0</v>
      </c>
      <c r="G474" s="734" t="n">
        <f aca="false">G473+G388</f>
        <v>0</v>
      </c>
      <c r="H474" s="734" t="n">
        <f aca="false">H473+H388</f>
        <v>0</v>
      </c>
      <c r="I474" s="734" t="n">
        <f aca="false">I473+I388</f>
        <v>0</v>
      </c>
      <c r="J474" s="639"/>
      <c r="K474" s="735" t="n">
        <f aca="false">SUM(F474:I474)</f>
        <v>0</v>
      </c>
      <c r="L474" s="639"/>
      <c r="M474" s="639"/>
      <c r="N474" s="735" t="n">
        <f aca="false">N473+N388</f>
        <v>0</v>
      </c>
      <c r="O474" s="735" t="n">
        <f aca="false">O473+O388</f>
        <v>0</v>
      </c>
      <c r="P474" s="735" t="n">
        <f aca="false">P473+P388</f>
        <v>0</v>
      </c>
      <c r="Q474" s="735" t="n">
        <f aca="false">Q473+Q388</f>
        <v>0</v>
      </c>
      <c r="R474" s="639"/>
      <c r="S474" s="736" t="n">
        <f aca="false">SUM(N474:Q474)</f>
        <v>0</v>
      </c>
      <c r="T474" s="639"/>
      <c r="U474" s="737" t="n">
        <f aca="false">U473+U388</f>
        <v>39039.3255398042</v>
      </c>
      <c r="V474" s="738" t="n">
        <f aca="false">V473+V388</f>
        <v>65716.464405366</v>
      </c>
      <c r="W474" s="738" t="n">
        <f aca="false">W473+W388</f>
        <v>560710.388355089</v>
      </c>
      <c r="X474" s="738" t="n">
        <f aca="false">X473+X388</f>
        <v>63406.9616756119</v>
      </c>
      <c r="Y474" s="738" t="n">
        <f aca="false">Y473+Y388</f>
        <v>64182.944814107</v>
      </c>
      <c r="Z474" s="738" t="n">
        <f aca="false">Z473+Z388</f>
        <v>62587.3832425903</v>
      </c>
      <c r="AA474" s="738" t="n">
        <f aca="false">AA473+AA388</f>
        <v>125004.956829587</v>
      </c>
      <c r="AB474" s="738" t="n">
        <f aca="false">AB473+AB388</f>
        <v>103293.30918942</v>
      </c>
      <c r="AC474" s="738" t="n">
        <f aca="false">AC473+AC388</f>
        <v>129035.609619137</v>
      </c>
      <c r="AD474" s="738" t="n">
        <f aca="false">AD473+AD388</f>
        <v>19646.7388582005</v>
      </c>
      <c r="AE474" s="738" t="n">
        <f aca="false">AE473+AE388</f>
        <v>88548.4491352464</v>
      </c>
      <c r="AF474" s="738" t="n">
        <f aca="false">AF473+AF388</f>
        <v>116599.62642193</v>
      </c>
      <c r="AG474" s="738" t="n">
        <f aca="false">AG473+AG388</f>
        <v>120459.680565581</v>
      </c>
      <c r="AH474" s="738" t="n">
        <f aca="false">AH473+AH388</f>
        <v>148510.857852264</v>
      </c>
      <c r="AI474" s="738" t="n">
        <f aca="false">AI473+AI388</f>
        <v>31476.8189350887</v>
      </c>
      <c r="AJ474" s="738" t="n">
        <f aca="false">AJ473+AJ388</f>
        <v>127842.517063031</v>
      </c>
      <c r="AK474" s="738" t="n">
        <f aca="false">AK473+AK388</f>
        <v>88548.4491352464</v>
      </c>
      <c r="AL474" s="738" t="e">
        <f aca="false">AL473+AL388</f>
        <v>#N/A</v>
      </c>
      <c r="AM474" s="738" t="e">
        <f aca="false">AM473+AM388</f>
        <v>#N/A</v>
      </c>
      <c r="AN474" s="738" t="e">
        <f aca="false">AN473+AN388</f>
        <v>#N/A</v>
      </c>
    </row>
    <row r="475" customFormat="false" ht="17.25" hidden="false" customHeight="false" outlineLevel="0" collapsed="false">
      <c r="A475" s="2"/>
      <c r="B475" s="4"/>
      <c r="C475" s="733" t="n">
        <v>37</v>
      </c>
      <c r="D475" s="637"/>
      <c r="E475" s="620"/>
      <c r="F475" s="734" t="n">
        <f aca="false">F474+F389</f>
        <v>0</v>
      </c>
      <c r="G475" s="734" t="n">
        <f aca="false">G474+G389</f>
        <v>0</v>
      </c>
      <c r="H475" s="734" t="n">
        <f aca="false">H474+H389</f>
        <v>0</v>
      </c>
      <c r="I475" s="734" t="n">
        <f aca="false">I474+I389</f>
        <v>0</v>
      </c>
      <c r="J475" s="639"/>
      <c r="K475" s="735" t="n">
        <f aca="false">SUM(F475:I475)</f>
        <v>0</v>
      </c>
      <c r="L475" s="639"/>
      <c r="M475" s="639"/>
      <c r="N475" s="735" t="n">
        <f aca="false">N474+N389</f>
        <v>0</v>
      </c>
      <c r="O475" s="735" t="n">
        <f aca="false">O474+O389</f>
        <v>0</v>
      </c>
      <c r="P475" s="735" t="n">
        <f aca="false">P474+P389</f>
        <v>0</v>
      </c>
      <c r="Q475" s="735" t="n">
        <f aca="false">Q474+Q389</f>
        <v>0</v>
      </c>
      <c r="R475" s="639"/>
      <c r="S475" s="736" t="n">
        <f aca="false">SUM(N475:Q475)</f>
        <v>0</v>
      </c>
      <c r="T475" s="639"/>
      <c r="U475" s="737" t="n">
        <f aca="false">U474+U389</f>
        <v>40680.8985613963</v>
      </c>
      <c r="V475" s="738" t="n">
        <f aca="false">V474+V389</f>
        <v>106632.671968551</v>
      </c>
      <c r="W475" s="738" t="n">
        <f aca="false">W474+W389</f>
        <v>562762.35463208</v>
      </c>
      <c r="X475" s="738" t="n">
        <f aca="false">X474+X389</f>
        <v>65130.6133482836</v>
      </c>
      <c r="Y475" s="738" t="n">
        <f aca="false">Y474+Y389</f>
        <v>65947.6358123186</v>
      </c>
      <c r="Z475" s="738" t="n">
        <f aca="false">Z474+Z389</f>
        <v>64352.0742408019</v>
      </c>
      <c r="AA475" s="738" t="n">
        <f aca="false">AA474+AA389</f>
        <v>187877.203556567</v>
      </c>
      <c r="AB475" s="738" t="n">
        <f aca="false">AB474+AB389</f>
        <v>106904.769836923</v>
      </c>
      <c r="AC475" s="738" t="n">
        <f aca="false">AC474+AC389</f>
        <v>132647.07026664</v>
      </c>
      <c r="AD475" s="738" t="n">
        <f aca="false">AD474+AD389</f>
        <v>19646.7388582005</v>
      </c>
      <c r="AE475" s="738" t="n">
        <f aca="false">AE474+AE389</f>
        <v>89984.8255291396</v>
      </c>
      <c r="AF475" s="738" t="n">
        <f aca="false">AF474+AF389</f>
        <v>118036.002815823</v>
      </c>
      <c r="AG475" s="738" t="n">
        <f aca="false">AG474+AG389</f>
        <v>121896.056959474</v>
      </c>
      <c r="AH475" s="738" t="n">
        <f aca="false">AH474+AH389</f>
        <v>149947.234246158</v>
      </c>
      <c r="AI475" s="738" t="n">
        <f aca="false">AI474+AI389</f>
        <v>31887.2121904868</v>
      </c>
      <c r="AJ475" s="738" t="n">
        <f aca="false">AJ474+AJ389</f>
        <v>129976.561991101</v>
      </c>
      <c r="AK475" s="738" t="n">
        <f aca="false">AK474+AK389</f>
        <v>89984.8255291396</v>
      </c>
      <c r="AL475" s="738" t="e">
        <f aca="false">AL474+AL389</f>
        <v>#N/A</v>
      </c>
      <c r="AM475" s="738" t="e">
        <f aca="false">AM474+AM389</f>
        <v>#N/A</v>
      </c>
      <c r="AN475" s="738" t="e">
        <f aca="false">AN474+AN389</f>
        <v>#N/A</v>
      </c>
    </row>
    <row r="476" customFormat="false" ht="17.25" hidden="false" customHeight="false" outlineLevel="0" collapsed="false">
      <c r="A476" s="2"/>
      <c r="B476" s="4"/>
      <c r="C476" s="733" t="n">
        <v>38</v>
      </c>
      <c r="D476" s="637"/>
      <c r="E476" s="620"/>
      <c r="F476" s="734" t="n">
        <f aca="false">F475+F390</f>
        <v>0</v>
      </c>
      <c r="G476" s="734" t="n">
        <f aca="false">G475+G390</f>
        <v>0</v>
      </c>
      <c r="H476" s="734" t="n">
        <f aca="false">H475+H390</f>
        <v>0</v>
      </c>
      <c r="I476" s="734" t="n">
        <f aca="false">I475+I390</f>
        <v>0</v>
      </c>
      <c r="J476" s="639"/>
      <c r="K476" s="735" t="n">
        <f aca="false">SUM(F476:I476)</f>
        <v>0</v>
      </c>
      <c r="L476" s="639"/>
      <c r="M476" s="639"/>
      <c r="N476" s="735" t="n">
        <f aca="false">N475+N390</f>
        <v>0</v>
      </c>
      <c r="O476" s="735" t="n">
        <f aca="false">O475+O390</f>
        <v>0</v>
      </c>
      <c r="P476" s="735" t="n">
        <f aca="false">P475+P390</f>
        <v>0</v>
      </c>
      <c r="Q476" s="735" t="n">
        <f aca="false">Q475+Q390</f>
        <v>0</v>
      </c>
      <c r="R476" s="639"/>
      <c r="S476" s="736" t="n">
        <f aca="false">SUM(N476:Q476)</f>
        <v>0</v>
      </c>
      <c r="T476" s="639"/>
      <c r="U476" s="737" t="n">
        <f aca="false">U475+U390</f>
        <v>42388.1345038522</v>
      </c>
      <c r="V476" s="738" t="n">
        <f aca="false">V475+V390</f>
        <v>108638.674200936</v>
      </c>
      <c r="W476" s="738" t="n">
        <f aca="false">W475+W390</f>
        <v>564896.399560149</v>
      </c>
      <c r="X476" s="738" t="n">
        <f aca="false">X475+X390</f>
        <v>66923.2110878623</v>
      </c>
      <c r="Y476" s="738" t="n">
        <f aca="false">Y475+Y390</f>
        <v>67782.9144504586</v>
      </c>
      <c r="Z476" s="738" t="n">
        <f aca="false">Z475+Z390</f>
        <v>66187.3528789419</v>
      </c>
      <c r="AA476" s="738" t="n">
        <f aca="false">AA475+AA390</f>
        <v>191377.037238602</v>
      </c>
      <c r="AB476" s="738" t="n">
        <f aca="false">AB475+AB390</f>
        <v>110660.688910326</v>
      </c>
      <c r="AC476" s="738" t="n">
        <f aca="false">AC475+AC390</f>
        <v>136402.989340043</v>
      </c>
      <c r="AD476" s="738" t="n">
        <f aca="false">AD475+AD390</f>
        <v>19646.7388582005</v>
      </c>
      <c r="AE476" s="738" t="n">
        <f aca="false">AE475+AE390</f>
        <v>91478.6569787884</v>
      </c>
      <c r="AF476" s="738" t="n">
        <f aca="false">AF475+AF390</f>
        <v>119529.834265472</v>
      </c>
      <c r="AG476" s="738" t="n">
        <f aca="false">AG475+AG390</f>
        <v>123389.888409123</v>
      </c>
      <c r="AH476" s="738" t="n">
        <f aca="false">AH475+AH390</f>
        <v>151441.065695806</v>
      </c>
      <c r="AI476" s="738" t="n">
        <f aca="false">AI475+AI390</f>
        <v>32314.0211761008</v>
      </c>
      <c r="AJ476" s="738" t="n">
        <f aca="false">AJ475+AJ390</f>
        <v>132195.968716293</v>
      </c>
      <c r="AK476" s="738" t="n">
        <f aca="false">AK475+AK390</f>
        <v>91478.6569787884</v>
      </c>
      <c r="AL476" s="738" t="e">
        <f aca="false">AL475+AL390</f>
        <v>#N/A</v>
      </c>
      <c r="AM476" s="738" t="e">
        <f aca="false">AM475+AM390</f>
        <v>#N/A</v>
      </c>
      <c r="AN476" s="738" t="e">
        <f aca="false">AN475+AN390</f>
        <v>#N/A</v>
      </c>
    </row>
    <row r="477" customFormat="false" ht="17.25" hidden="false" customHeight="false" outlineLevel="0" collapsed="false">
      <c r="A477" s="2"/>
      <c r="B477" s="4"/>
      <c r="C477" s="733" t="n">
        <v>39</v>
      </c>
      <c r="D477" s="637"/>
      <c r="E477" s="620"/>
      <c r="F477" s="734" t="n">
        <f aca="false">F476+F391</f>
        <v>0</v>
      </c>
      <c r="G477" s="734" t="n">
        <f aca="false">G476+G391</f>
        <v>0</v>
      </c>
      <c r="H477" s="734" t="n">
        <f aca="false">H476+H391</f>
        <v>0</v>
      </c>
      <c r="I477" s="734" t="n">
        <f aca="false">I476+I391</f>
        <v>0</v>
      </c>
      <c r="J477" s="639"/>
      <c r="K477" s="735" t="n">
        <f aca="false">SUM(F477:I477)</f>
        <v>0</v>
      </c>
      <c r="L477" s="639"/>
      <c r="M477" s="639"/>
      <c r="N477" s="735" t="n">
        <f aca="false">N476+N391</f>
        <v>0</v>
      </c>
      <c r="O477" s="735" t="n">
        <f aca="false">O476+O391</f>
        <v>0</v>
      </c>
      <c r="P477" s="735" t="n">
        <f aca="false">P476+P391</f>
        <v>0</v>
      </c>
      <c r="Q477" s="735" t="n">
        <f aca="false">Q476+Q391</f>
        <v>0</v>
      </c>
      <c r="R477" s="639"/>
      <c r="S477" s="736" t="n">
        <f aca="false">SUM(N477:Q477)</f>
        <v>0</v>
      </c>
      <c r="T477" s="639"/>
      <c r="U477" s="737" t="n">
        <f aca="false">U476+U391</f>
        <v>44163.6598840063</v>
      </c>
      <c r="V477" s="738" t="n">
        <f aca="false">V476+V391</f>
        <v>110724.916522617</v>
      </c>
      <c r="W477" s="738" t="n">
        <f aca="false">W476+W391</f>
        <v>567115.806285342</v>
      </c>
      <c r="X477" s="738" t="n">
        <f aca="false">X476+X391</f>
        <v>68787.5127370241</v>
      </c>
      <c r="Y477" s="738" t="n">
        <f aca="false">Y476+Y391</f>
        <v>69691.6042341243</v>
      </c>
      <c r="Z477" s="738" t="n">
        <f aca="false">Z476+Z391</f>
        <v>68096.0426626076</v>
      </c>
      <c r="AA477" s="738" t="n">
        <f aca="false">AA476+AA391</f>
        <v>195016.864267918</v>
      </c>
      <c r="AB477" s="738" t="n">
        <f aca="false">AB476+AB391</f>
        <v>114566.844746665</v>
      </c>
      <c r="AC477" s="738" t="n">
        <f aca="false">AC476+AC391</f>
        <v>140309.145176382</v>
      </c>
      <c r="AD477" s="738" t="n">
        <f aca="false">AD476+AD391</f>
        <v>19646.7388582005</v>
      </c>
      <c r="AE477" s="738" t="n">
        <f aca="false">AE476+AE391</f>
        <v>93032.2416864233</v>
      </c>
      <c r="AF477" s="738" t="n">
        <f aca="false">AF476+AF391</f>
        <v>121083.418973107</v>
      </c>
      <c r="AG477" s="738" t="n">
        <f aca="false">AG476+AG391</f>
        <v>124943.473116757</v>
      </c>
      <c r="AH477" s="738" t="n">
        <f aca="false">AH476+AH391</f>
        <v>152994.650403441</v>
      </c>
      <c r="AI477" s="738" t="n">
        <f aca="false">AI476+AI391</f>
        <v>32757.9025211393</v>
      </c>
      <c r="AJ477" s="738" t="n">
        <f aca="false">AJ476+AJ391</f>
        <v>134504.151710494</v>
      </c>
      <c r="AK477" s="738" t="n">
        <f aca="false">AK476+AK391</f>
        <v>93032.2416864233</v>
      </c>
      <c r="AL477" s="738" t="e">
        <f aca="false">AL476+AL391</f>
        <v>#N/A</v>
      </c>
      <c r="AM477" s="738" t="e">
        <f aca="false">AM476+AM391</f>
        <v>#N/A</v>
      </c>
      <c r="AN477" s="738" t="e">
        <f aca="false">AN476+AN391</f>
        <v>#N/A</v>
      </c>
    </row>
    <row r="478" customFormat="false" ht="17.25" hidden="false" customHeight="false" outlineLevel="0" collapsed="false">
      <c r="A478" s="2"/>
      <c r="B478" s="4"/>
      <c r="C478" s="733" t="n">
        <v>40</v>
      </c>
      <c r="D478" s="637"/>
      <c r="E478" s="620"/>
      <c r="F478" s="734" t="n">
        <f aca="false">F477+F392</f>
        <v>0</v>
      </c>
      <c r="G478" s="734" t="n">
        <f aca="false">G477+G392</f>
        <v>0</v>
      </c>
      <c r="H478" s="734" t="n">
        <f aca="false">H477+H392</f>
        <v>0</v>
      </c>
      <c r="I478" s="734" t="n">
        <f aca="false">I477+I392</f>
        <v>0</v>
      </c>
      <c r="J478" s="639"/>
      <c r="K478" s="735" t="n">
        <f aca="false">SUM(F478:I478)</f>
        <v>0</v>
      </c>
      <c r="L478" s="639"/>
      <c r="M478" s="639"/>
      <c r="N478" s="735" t="n">
        <f aca="false">N477+N392</f>
        <v>0</v>
      </c>
      <c r="O478" s="735" t="n">
        <f aca="false">O477+O392</f>
        <v>0</v>
      </c>
      <c r="P478" s="735" t="n">
        <f aca="false">P477+P392</f>
        <v>0</v>
      </c>
      <c r="Q478" s="735" t="n">
        <f aca="false">Q477+Q392</f>
        <v>0</v>
      </c>
      <c r="R478" s="639"/>
      <c r="S478" s="736" t="n">
        <f aca="false">SUM(N478:Q478)</f>
        <v>0</v>
      </c>
      <c r="T478" s="639"/>
      <c r="U478" s="737" t="n">
        <f aca="false">U477+U392</f>
        <v>46010.2062793665</v>
      </c>
      <c r="V478" s="738" t="n">
        <f aca="false">V477+V392</f>
        <v>112894.608537166</v>
      </c>
      <c r="W478" s="738" t="n">
        <f aca="false">W477+W392</f>
        <v>569423.989279542</v>
      </c>
      <c r="X478" s="738" t="n">
        <f aca="false">X477+X392</f>
        <v>70726.3864521524</v>
      </c>
      <c r="Y478" s="738" t="n">
        <f aca="false">Y477+Y392</f>
        <v>71676.6416091365</v>
      </c>
      <c r="Z478" s="738" t="n">
        <f aca="false">Z477+Z392</f>
        <v>70081.0800376198</v>
      </c>
      <c r="AA478" s="738" t="n">
        <f aca="false">AA477+AA392</f>
        <v>198802.284378406</v>
      </c>
      <c r="AB478" s="738" t="n">
        <f aca="false">AB477+AB392</f>
        <v>118629.246816457</v>
      </c>
      <c r="AC478" s="738" t="n">
        <f aca="false">AC477+AC392</f>
        <v>144371.547246174</v>
      </c>
      <c r="AD478" s="738" t="n">
        <f aca="false">AD477+AD392</f>
        <v>19646.7388582005</v>
      </c>
      <c r="AE478" s="738" t="n">
        <f aca="false">AE477+AE392</f>
        <v>94647.9697823635</v>
      </c>
      <c r="AF478" s="738" t="n">
        <f aca="false">AF477+AF392</f>
        <v>122699.147069047</v>
      </c>
      <c r="AG478" s="738" t="n">
        <f aca="false">AG477+AG392</f>
        <v>126559.201212698</v>
      </c>
      <c r="AH478" s="738" t="n">
        <f aca="false">AH477+AH392</f>
        <v>154610.378499382</v>
      </c>
      <c r="AI478" s="738" t="n">
        <f aca="false">AI477+AI392</f>
        <v>33219.5391199793</v>
      </c>
      <c r="AJ478" s="738" t="n">
        <f aca="false">AJ477+AJ392</f>
        <v>136904.662024462</v>
      </c>
      <c r="AK478" s="738" t="n">
        <f aca="false">AK477+AK392</f>
        <v>94647.9697823635</v>
      </c>
      <c r="AL478" s="738" t="e">
        <f aca="false">AL477+AL392</f>
        <v>#N/A</v>
      </c>
      <c r="AM478" s="738" t="e">
        <f aca="false">AM477+AM392</f>
        <v>#N/A</v>
      </c>
      <c r="AN478" s="738" t="e">
        <f aca="false">AN477+AN392</f>
        <v>#N/A</v>
      </c>
    </row>
    <row r="479" customFormat="false" ht="17.25" hidden="false" customHeight="false" outlineLevel="0" collapsed="false">
      <c r="A479" s="2"/>
      <c r="B479" s="4"/>
      <c r="C479" s="658"/>
      <c r="D479" s="655"/>
      <c r="E479" s="658"/>
      <c r="F479" s="655"/>
      <c r="G479" s="658"/>
      <c r="H479" s="658"/>
      <c r="I479" s="658"/>
      <c r="J479" s="658"/>
      <c r="K479" s="658"/>
      <c r="L479" s="658"/>
      <c r="M479" s="658" t="s">
        <v>245</v>
      </c>
      <c r="N479" s="728" t="n">
        <f aca="false">VLOOKUP($C$55,$C$438:$Q$478,N438,0)/$C$55</f>
        <v>0</v>
      </c>
      <c r="O479" s="728" t="n">
        <f aca="false">VLOOKUP($C$55,$C$438:$Q$478,O438,0)/$C$55</f>
        <v>0</v>
      </c>
      <c r="P479" s="728" t="n">
        <f aca="false">VLOOKUP($C$55,$C$438:$Q$478,P438,0)/$C$55</f>
        <v>0</v>
      </c>
      <c r="Q479" s="728" t="n">
        <f aca="false">VLOOKUP($C$55,$C$438:$Q$478,Q438,0)/$C$55</f>
        <v>0</v>
      </c>
      <c r="R479" s="658"/>
      <c r="S479" s="728" t="n">
        <f aca="false">VLOOKUP($C$55,$C$438:$S$478,S438,0)/$C$55</f>
        <v>0</v>
      </c>
      <c r="T479" s="658"/>
      <c r="U479" s="739" t="n">
        <f aca="false">VLOOKUP($C$55,$C$438:$AN$478,U438,0)/$C$55</f>
        <v>995.56157151671</v>
      </c>
      <c r="V479" s="739" t="n">
        <f aca="false">VLOOKUP($C$55,$C$438:$AN$478,V438,0)/$C$55</f>
        <v>2162.04769133694</v>
      </c>
      <c r="W479" s="739" t="n">
        <f aca="false">VLOOKUP($C$55,$C$438:$AN$478,W438,0)/$C$55</f>
        <v>25744.4519643959</v>
      </c>
      <c r="X479" s="739" t="n">
        <f aca="false">VLOOKUP($C$55,$C$438:$AN$478,X438,0)/$C$55</f>
        <v>1125.33965009255</v>
      </c>
      <c r="Y479" s="739" t="n">
        <f aca="false">VLOOKUP($C$55,$C$438:$AN$478,Y438,0)/$C$55</f>
        <v>1140.22868938046</v>
      </c>
      <c r="Z479" s="739" t="n">
        <f aca="false">VLOOKUP($C$55,$C$438:$AN$478,Z438,0)/$C$55</f>
        <v>1115.22868938046</v>
      </c>
      <c r="AA479" s="739" t="n">
        <f aca="false">VLOOKUP($C$55,$C$438:$AN$478,AA438,0)/$C$55</f>
        <v>4289.61819525869</v>
      </c>
      <c r="AB479" s="739" t="n">
        <f aca="false">VLOOKUP($C$55,$C$438:$AN$478,AB438,0)/$C$55</f>
        <v>1910.23545733676</v>
      </c>
      <c r="AC479" s="739" t="n">
        <f aca="false">VLOOKUP($C$55,$C$438:$AN$478,AC438,0)/$C$55</f>
        <v>2485.23545733676</v>
      </c>
      <c r="AD479" s="739" t="n">
        <f aca="false">VLOOKUP($C$55,$C$438:$AN$478,AD438,0)/$C$55</f>
        <v>325</v>
      </c>
      <c r="AE479" s="739" t="n">
        <f aca="false">VLOOKUP($C$55,$C$438:$AN$478,AE438,0)/$C$55</f>
        <v>2221.11637507712</v>
      </c>
      <c r="AF479" s="739" t="n">
        <f aca="false">VLOOKUP($C$55,$C$438:$AN$478,AF438,0)/$C$55</f>
        <v>3021.11637507712</v>
      </c>
      <c r="AG479" s="739" t="n">
        <f aca="false">VLOOKUP($C$55,$C$438:$AN$478,AG438,0)/$C$55</f>
        <v>2721.11637507712</v>
      </c>
      <c r="AH479" s="739" t="n">
        <f aca="false">VLOOKUP($C$55,$C$438:$AN$478,AH438,0)/$C$55</f>
        <v>3521.11637507712</v>
      </c>
      <c r="AI479" s="739" t="n">
        <f aca="false">VLOOKUP($C$55,$C$438:$AN$478,AI438,0)/$C$55</f>
        <v>523.890392879177</v>
      </c>
      <c r="AJ479" s="739" t="n">
        <f aca="false">VLOOKUP($C$55,$C$438:$AN$478,AJ438,0)/$C$55</f>
        <v>2574.23004297172</v>
      </c>
      <c r="AK479" s="739" t="n">
        <f aca="false">VLOOKUP($C$55,$C$438:$AN$478,AK438,0)/$C$55</f>
        <v>2221.11637507712</v>
      </c>
      <c r="AL479" s="739" t="e">
        <f aca="false">VLOOKUP($C$55,$C$438:$AN$478,AL438,0)/$C$55</f>
        <v>#N/A</v>
      </c>
      <c r="AM479" s="739" t="e">
        <f aca="false">VLOOKUP($C$55,$C$438:$AN$478,AM438,0)/$C$55</f>
        <v>#N/A</v>
      </c>
      <c r="AN479" s="739" t="e">
        <f aca="false">VLOOKUP($C$55,$C$438:$AN$478,AN438,0)/$C$55</f>
        <v>#N/A</v>
      </c>
    </row>
    <row r="480" customFormat="false" ht="17.25" hidden="false" customHeight="false" outlineLevel="0" collapsed="false">
      <c r="A480" s="2"/>
      <c r="B480" s="4"/>
      <c r="C480" s="619"/>
      <c r="D480" s="618"/>
      <c r="E480" s="619"/>
      <c r="F480" s="618"/>
      <c r="G480" s="620"/>
      <c r="H480" s="620"/>
      <c r="I480" s="620"/>
      <c r="J480" s="620"/>
      <c r="K480" s="620" t="s">
        <v>247</v>
      </c>
      <c r="L480" s="620"/>
      <c r="M480" s="620"/>
      <c r="N480" s="740"/>
      <c r="O480" s="740"/>
      <c r="P480" s="740"/>
      <c r="Q480" s="740"/>
      <c r="R480" s="620"/>
      <c r="S480" s="741"/>
      <c r="T480" s="620"/>
      <c r="U480" s="742"/>
      <c r="V480" s="743"/>
      <c r="W480" s="743"/>
      <c r="X480" s="743"/>
      <c r="Y480" s="743"/>
      <c r="Z480" s="743"/>
      <c r="AA480" s="743"/>
      <c r="AB480" s="743"/>
      <c r="AC480" s="743"/>
      <c r="AD480" s="743"/>
      <c r="AE480" s="743"/>
      <c r="AF480" s="743"/>
      <c r="AG480" s="743"/>
      <c r="AH480" s="743"/>
      <c r="AI480" s="743"/>
      <c r="AJ480" s="743"/>
      <c r="AK480" s="743"/>
      <c r="AL480" s="743"/>
      <c r="AM480" s="743"/>
      <c r="AN480" s="743"/>
    </row>
    <row r="481" customFormat="false" ht="17.25" hidden="false" customHeight="false" outlineLevel="0" collapsed="false">
      <c r="A481" s="2"/>
      <c r="B481" s="4"/>
      <c r="C481" s="619" t="n">
        <v>1</v>
      </c>
      <c r="D481" s="618"/>
      <c r="E481" s="619"/>
      <c r="F481" s="618"/>
      <c r="G481" s="620"/>
      <c r="H481" s="620"/>
      <c r="I481" s="620"/>
      <c r="J481" s="620"/>
      <c r="K481" s="620"/>
      <c r="L481" s="620"/>
      <c r="M481" s="744" t="s">
        <v>248</v>
      </c>
      <c r="N481" s="745" t="n">
        <f aca="false">N396-$K396</f>
        <v>0</v>
      </c>
      <c r="O481" s="745" t="n">
        <f aca="false">O396-$K396</f>
        <v>0</v>
      </c>
      <c r="P481" s="745" t="n">
        <f aca="false">P396-$K396</f>
        <v>0</v>
      </c>
      <c r="Q481" s="745" t="n">
        <f aca="false">Q396-$K396</f>
        <v>0</v>
      </c>
      <c r="R481" s="620"/>
      <c r="S481" s="746" t="n">
        <f aca="false">S396-$K396</f>
        <v>0</v>
      </c>
      <c r="T481" s="620"/>
      <c r="U481" s="742"/>
      <c r="V481" s="743"/>
      <c r="W481" s="743"/>
      <c r="X481" s="743"/>
      <c r="Y481" s="743"/>
      <c r="Z481" s="743"/>
      <c r="AA481" s="743"/>
      <c r="AB481" s="743"/>
      <c r="AC481" s="743"/>
      <c r="AD481" s="743"/>
      <c r="AE481" s="743"/>
      <c r="AF481" s="743"/>
      <c r="AG481" s="743"/>
      <c r="AH481" s="743"/>
      <c r="AI481" s="743"/>
      <c r="AJ481" s="743"/>
      <c r="AK481" s="743"/>
      <c r="AL481" s="743"/>
      <c r="AM481" s="743"/>
      <c r="AN481" s="743"/>
    </row>
    <row r="482" customFormat="false" ht="17.25" hidden="false" customHeight="false" outlineLevel="0" collapsed="false">
      <c r="A482" s="2"/>
      <c r="B482" s="4"/>
      <c r="C482" s="619" t="n">
        <v>2</v>
      </c>
      <c r="D482" s="618"/>
      <c r="E482" s="619"/>
      <c r="F482" s="618"/>
      <c r="G482" s="620"/>
      <c r="H482" s="620"/>
      <c r="I482" s="620"/>
      <c r="J482" s="620"/>
      <c r="K482" s="620"/>
      <c r="L482" s="620"/>
      <c r="M482" s="620"/>
      <c r="N482" s="745" t="n">
        <f aca="false">N397-$K397</f>
        <v>0</v>
      </c>
      <c r="O482" s="745" t="n">
        <f aca="false">O397-$K397</f>
        <v>0</v>
      </c>
      <c r="P482" s="745" t="n">
        <f aca="false">P397-$K397</f>
        <v>0</v>
      </c>
      <c r="Q482" s="745" t="n">
        <f aca="false">Q397-$K397</f>
        <v>0</v>
      </c>
      <c r="R482" s="620"/>
      <c r="S482" s="746" t="n">
        <f aca="false">S397-$K397</f>
        <v>0</v>
      </c>
      <c r="T482" s="620"/>
      <c r="U482" s="742"/>
      <c r="V482" s="743"/>
      <c r="W482" s="743"/>
      <c r="X482" s="743"/>
      <c r="Y482" s="743"/>
      <c r="Z482" s="743"/>
      <c r="AA482" s="743"/>
      <c r="AB482" s="743"/>
      <c r="AC482" s="743"/>
      <c r="AD482" s="743"/>
      <c r="AE482" s="743"/>
      <c r="AF482" s="743"/>
      <c r="AG482" s="743"/>
      <c r="AH482" s="743"/>
      <c r="AI482" s="743"/>
      <c r="AJ482" s="743"/>
      <c r="AK482" s="743"/>
      <c r="AL482" s="743"/>
      <c r="AM482" s="743"/>
      <c r="AN482" s="743"/>
    </row>
    <row r="483" customFormat="false" ht="17.25" hidden="false" customHeight="false" outlineLevel="0" collapsed="false">
      <c r="A483" s="2"/>
      <c r="B483" s="4"/>
      <c r="C483" s="619" t="n">
        <v>3</v>
      </c>
      <c r="D483" s="618"/>
      <c r="E483" s="619"/>
      <c r="F483" s="618"/>
      <c r="G483" s="620"/>
      <c r="H483" s="620"/>
      <c r="I483" s="620"/>
      <c r="J483" s="620"/>
      <c r="K483" s="620"/>
      <c r="L483" s="620"/>
      <c r="M483" s="620"/>
      <c r="N483" s="745" t="n">
        <f aca="false">N398-$K398</f>
        <v>0</v>
      </c>
      <c r="O483" s="745" t="n">
        <f aca="false">O398-$K398</f>
        <v>0</v>
      </c>
      <c r="P483" s="745" t="n">
        <f aca="false">P398-$K398</f>
        <v>0</v>
      </c>
      <c r="Q483" s="745" t="n">
        <f aca="false">Q398-$K398</f>
        <v>0</v>
      </c>
      <c r="R483" s="620"/>
      <c r="S483" s="746" t="n">
        <f aca="false">S398-$K398</f>
        <v>0</v>
      </c>
      <c r="T483" s="620"/>
      <c r="U483" s="742"/>
      <c r="V483" s="743"/>
      <c r="W483" s="743"/>
      <c r="X483" s="743"/>
      <c r="Y483" s="743"/>
      <c r="Z483" s="743"/>
      <c r="AA483" s="743"/>
      <c r="AB483" s="743"/>
      <c r="AC483" s="743"/>
      <c r="AD483" s="743"/>
      <c r="AE483" s="743"/>
      <c r="AF483" s="743"/>
      <c r="AG483" s="743"/>
      <c r="AH483" s="743"/>
      <c r="AI483" s="743"/>
      <c r="AJ483" s="743"/>
      <c r="AK483" s="743"/>
      <c r="AL483" s="743"/>
      <c r="AM483" s="743"/>
      <c r="AN483" s="743"/>
    </row>
    <row r="484" customFormat="false" ht="17.25" hidden="false" customHeight="false" outlineLevel="0" collapsed="false">
      <c r="A484" s="2"/>
      <c r="B484" s="4"/>
      <c r="C484" s="619" t="n">
        <v>4</v>
      </c>
      <c r="D484" s="618"/>
      <c r="E484" s="619"/>
      <c r="F484" s="618"/>
      <c r="G484" s="620"/>
      <c r="H484" s="620"/>
      <c r="I484" s="620"/>
      <c r="J484" s="620"/>
      <c r="K484" s="620"/>
      <c r="L484" s="620"/>
      <c r="M484" s="620"/>
      <c r="N484" s="745" t="n">
        <f aca="false">N399-$K399</f>
        <v>0</v>
      </c>
      <c r="O484" s="745" t="n">
        <f aca="false">O399-$K399</f>
        <v>0</v>
      </c>
      <c r="P484" s="745" t="n">
        <f aca="false">P399-$K399</f>
        <v>0</v>
      </c>
      <c r="Q484" s="745" t="n">
        <f aca="false">Q399-$K399</f>
        <v>0</v>
      </c>
      <c r="R484" s="620"/>
      <c r="S484" s="746" t="n">
        <f aca="false">S399-$K399</f>
        <v>0</v>
      </c>
      <c r="T484" s="620"/>
      <c r="U484" s="742"/>
      <c r="V484" s="743"/>
      <c r="W484" s="743"/>
      <c r="X484" s="743"/>
      <c r="Y484" s="743"/>
      <c r="Z484" s="743"/>
      <c r="AA484" s="743"/>
      <c r="AB484" s="743"/>
      <c r="AC484" s="743"/>
      <c r="AD484" s="743"/>
      <c r="AE484" s="743"/>
      <c r="AF484" s="743"/>
      <c r="AG484" s="743"/>
      <c r="AH484" s="743"/>
      <c r="AI484" s="743"/>
      <c r="AJ484" s="743"/>
      <c r="AK484" s="743"/>
      <c r="AL484" s="743"/>
      <c r="AM484" s="743"/>
      <c r="AN484" s="743"/>
    </row>
    <row r="485" customFormat="false" ht="17.25" hidden="false" customHeight="false" outlineLevel="0" collapsed="false">
      <c r="A485" s="2"/>
      <c r="B485" s="4"/>
      <c r="C485" s="619" t="n">
        <v>5</v>
      </c>
      <c r="D485" s="618"/>
      <c r="E485" s="619"/>
      <c r="F485" s="618"/>
      <c r="G485" s="620"/>
      <c r="H485" s="620"/>
      <c r="I485" s="620"/>
      <c r="J485" s="620"/>
      <c r="K485" s="620"/>
      <c r="L485" s="620"/>
      <c r="M485" s="620"/>
      <c r="N485" s="745" t="n">
        <f aca="false">N400-$K400</f>
        <v>0</v>
      </c>
      <c r="O485" s="745" t="n">
        <f aca="false">O400-$K400</f>
        <v>0</v>
      </c>
      <c r="P485" s="745" t="n">
        <f aca="false">P400-$K400</f>
        <v>0</v>
      </c>
      <c r="Q485" s="745" t="n">
        <f aca="false">Q400-$K400</f>
        <v>0</v>
      </c>
      <c r="R485" s="620"/>
      <c r="S485" s="746" t="n">
        <f aca="false">S400-$K400</f>
        <v>0</v>
      </c>
      <c r="T485" s="620"/>
      <c r="U485" s="742"/>
      <c r="V485" s="743"/>
      <c r="W485" s="743"/>
      <c r="X485" s="743"/>
      <c r="Y485" s="743"/>
      <c r="Z485" s="743"/>
      <c r="AA485" s="743"/>
      <c r="AB485" s="743"/>
      <c r="AC485" s="743"/>
      <c r="AD485" s="743"/>
      <c r="AE485" s="743"/>
      <c r="AF485" s="743"/>
      <c r="AG485" s="743"/>
      <c r="AH485" s="743"/>
      <c r="AI485" s="743"/>
      <c r="AJ485" s="743"/>
      <c r="AK485" s="743"/>
      <c r="AL485" s="743"/>
      <c r="AM485" s="743"/>
      <c r="AN485" s="743"/>
    </row>
    <row r="486" customFormat="false" ht="17.25" hidden="false" customHeight="false" outlineLevel="0" collapsed="false">
      <c r="A486" s="2"/>
      <c r="B486" s="4"/>
      <c r="C486" s="619" t="n">
        <v>6</v>
      </c>
      <c r="D486" s="618"/>
      <c r="E486" s="619"/>
      <c r="F486" s="618"/>
      <c r="G486" s="620"/>
      <c r="H486" s="620"/>
      <c r="I486" s="620"/>
      <c r="J486" s="620"/>
      <c r="K486" s="620"/>
      <c r="L486" s="620"/>
      <c r="M486" s="620"/>
      <c r="N486" s="745" t="n">
        <f aca="false">N401-$K401</f>
        <v>0</v>
      </c>
      <c r="O486" s="745" t="n">
        <f aca="false">O401-$K401</f>
        <v>0</v>
      </c>
      <c r="P486" s="745" t="n">
        <f aca="false">P401-$K401</f>
        <v>0</v>
      </c>
      <c r="Q486" s="745" t="n">
        <f aca="false">Q401-$K401</f>
        <v>0</v>
      </c>
      <c r="R486" s="620"/>
      <c r="S486" s="746" t="n">
        <f aca="false">S401-$K401</f>
        <v>0</v>
      </c>
      <c r="T486" s="620"/>
      <c r="U486" s="742"/>
      <c r="V486" s="743"/>
      <c r="W486" s="743"/>
      <c r="X486" s="743"/>
      <c r="Y486" s="743"/>
      <c r="Z486" s="743"/>
      <c r="AA486" s="743"/>
      <c r="AB486" s="743"/>
      <c r="AC486" s="743"/>
      <c r="AD486" s="743"/>
      <c r="AE486" s="743"/>
      <c r="AF486" s="743"/>
      <c r="AG486" s="743"/>
      <c r="AH486" s="743"/>
      <c r="AI486" s="743"/>
      <c r="AJ486" s="743"/>
      <c r="AK486" s="743"/>
      <c r="AL486" s="743"/>
      <c r="AM486" s="743"/>
      <c r="AN486" s="743"/>
    </row>
    <row r="487" customFormat="false" ht="17.25" hidden="false" customHeight="false" outlineLevel="0" collapsed="false">
      <c r="A487" s="2"/>
      <c r="B487" s="4"/>
      <c r="C487" s="619" t="n">
        <v>7</v>
      </c>
      <c r="D487" s="618"/>
      <c r="E487" s="619"/>
      <c r="F487" s="618"/>
      <c r="G487" s="620"/>
      <c r="H487" s="620"/>
      <c r="I487" s="620"/>
      <c r="J487" s="620"/>
      <c r="K487" s="620"/>
      <c r="L487" s="620"/>
      <c r="M487" s="620"/>
      <c r="N487" s="745" t="n">
        <f aca="false">N402-$K402</f>
        <v>0</v>
      </c>
      <c r="O487" s="745" t="n">
        <f aca="false">O402-$K402</f>
        <v>0</v>
      </c>
      <c r="P487" s="745" t="n">
        <f aca="false">P402-$K402</f>
        <v>0</v>
      </c>
      <c r="Q487" s="745" t="n">
        <f aca="false">Q402-$K402</f>
        <v>0</v>
      </c>
      <c r="R487" s="620"/>
      <c r="S487" s="746" t="n">
        <f aca="false">S402-$K402</f>
        <v>0</v>
      </c>
      <c r="T487" s="620"/>
      <c r="U487" s="742"/>
      <c r="V487" s="743"/>
      <c r="W487" s="743"/>
      <c r="X487" s="743"/>
      <c r="Y487" s="743"/>
      <c r="Z487" s="743"/>
      <c r="AA487" s="743"/>
      <c r="AB487" s="743"/>
      <c r="AC487" s="743"/>
      <c r="AD487" s="743"/>
      <c r="AE487" s="743"/>
      <c r="AF487" s="743"/>
      <c r="AG487" s="743"/>
      <c r="AH487" s="743"/>
      <c r="AI487" s="743"/>
      <c r="AJ487" s="743"/>
      <c r="AK487" s="743"/>
      <c r="AL487" s="743"/>
      <c r="AM487" s="743"/>
      <c r="AN487" s="743"/>
    </row>
    <row r="488" customFormat="false" ht="17.25" hidden="false" customHeight="false" outlineLevel="0" collapsed="false">
      <c r="A488" s="2"/>
      <c r="B488" s="4"/>
      <c r="C488" s="619" t="n">
        <v>8</v>
      </c>
      <c r="D488" s="618"/>
      <c r="E488" s="619"/>
      <c r="F488" s="618"/>
      <c r="G488" s="620"/>
      <c r="H488" s="620"/>
      <c r="I488" s="620"/>
      <c r="J488" s="620"/>
      <c r="K488" s="620"/>
      <c r="L488" s="620"/>
      <c r="M488" s="620"/>
      <c r="N488" s="745" t="n">
        <f aca="false">N403-$K403</f>
        <v>0</v>
      </c>
      <c r="O488" s="745" t="n">
        <f aca="false">O403-$K403</f>
        <v>0</v>
      </c>
      <c r="P488" s="745" t="n">
        <f aca="false">P403-$K403</f>
        <v>0</v>
      </c>
      <c r="Q488" s="745" t="n">
        <f aca="false">Q403-$K403</f>
        <v>0</v>
      </c>
      <c r="R488" s="620"/>
      <c r="S488" s="746" t="n">
        <f aca="false">S403-$K403</f>
        <v>0</v>
      </c>
      <c r="T488" s="620"/>
      <c r="U488" s="742"/>
      <c r="V488" s="743"/>
      <c r="W488" s="743"/>
      <c r="X488" s="743"/>
      <c r="Y488" s="743"/>
      <c r="Z488" s="743"/>
      <c r="AA488" s="743"/>
      <c r="AB488" s="743"/>
      <c r="AC488" s="743"/>
      <c r="AD488" s="743"/>
      <c r="AE488" s="743"/>
      <c r="AF488" s="743"/>
      <c r="AG488" s="743"/>
      <c r="AH488" s="743"/>
      <c r="AI488" s="743"/>
      <c r="AJ488" s="743"/>
      <c r="AK488" s="743"/>
      <c r="AL488" s="743"/>
      <c r="AM488" s="743"/>
      <c r="AN488" s="743"/>
    </row>
    <row r="489" customFormat="false" ht="17.25" hidden="false" customHeight="false" outlineLevel="0" collapsed="false">
      <c r="A489" s="2"/>
      <c r="B489" s="4"/>
      <c r="C489" s="619" t="n">
        <v>9</v>
      </c>
      <c r="D489" s="618"/>
      <c r="E489" s="619"/>
      <c r="F489" s="618"/>
      <c r="G489" s="620"/>
      <c r="H489" s="620"/>
      <c r="I489" s="620"/>
      <c r="J489" s="620"/>
      <c r="K489" s="620"/>
      <c r="L489" s="620"/>
      <c r="M489" s="620"/>
      <c r="N489" s="745" t="n">
        <f aca="false">N404-$K404</f>
        <v>0</v>
      </c>
      <c r="O489" s="745" t="n">
        <f aca="false">O404-$K404</f>
        <v>0</v>
      </c>
      <c r="P489" s="745" t="n">
        <f aca="false">P404-$K404</f>
        <v>0</v>
      </c>
      <c r="Q489" s="745" t="n">
        <f aca="false">Q404-$K404</f>
        <v>0</v>
      </c>
      <c r="R489" s="620"/>
      <c r="S489" s="746" t="n">
        <f aca="false">S404-$K404</f>
        <v>0</v>
      </c>
      <c r="T489" s="620"/>
      <c r="U489" s="742"/>
      <c r="V489" s="743"/>
      <c r="W489" s="743"/>
      <c r="X489" s="743"/>
      <c r="Y489" s="743"/>
      <c r="Z489" s="743"/>
      <c r="AA489" s="743"/>
      <c r="AB489" s="743"/>
      <c r="AC489" s="743"/>
      <c r="AD489" s="743"/>
      <c r="AE489" s="743"/>
      <c r="AF489" s="743"/>
      <c r="AG489" s="743"/>
      <c r="AH489" s="743"/>
      <c r="AI489" s="743"/>
      <c r="AJ489" s="743"/>
      <c r="AK489" s="743"/>
      <c r="AL489" s="743"/>
      <c r="AM489" s="743"/>
      <c r="AN489" s="743"/>
    </row>
    <row r="490" customFormat="false" ht="17.25" hidden="false" customHeight="false" outlineLevel="0" collapsed="false">
      <c r="A490" s="2"/>
      <c r="B490" s="4"/>
      <c r="C490" s="619" t="n">
        <v>10</v>
      </c>
      <c r="D490" s="618"/>
      <c r="E490" s="619"/>
      <c r="F490" s="618"/>
      <c r="G490" s="620"/>
      <c r="H490" s="620"/>
      <c r="I490" s="620"/>
      <c r="J490" s="620"/>
      <c r="K490" s="620"/>
      <c r="L490" s="620"/>
      <c r="M490" s="620"/>
      <c r="N490" s="745" t="n">
        <f aca="false">N405-$K405</f>
        <v>0</v>
      </c>
      <c r="O490" s="745" t="n">
        <f aca="false">O405-$K405</f>
        <v>0</v>
      </c>
      <c r="P490" s="745" t="n">
        <f aca="false">P405-$K405</f>
        <v>0</v>
      </c>
      <c r="Q490" s="745" t="n">
        <f aca="false">Q405-$K405</f>
        <v>0</v>
      </c>
      <c r="R490" s="620"/>
      <c r="S490" s="746" t="n">
        <f aca="false">S405-$K405</f>
        <v>0</v>
      </c>
      <c r="T490" s="620"/>
      <c r="U490" s="742"/>
      <c r="V490" s="743"/>
      <c r="W490" s="743"/>
      <c r="X490" s="743"/>
      <c r="Y490" s="743"/>
      <c r="Z490" s="743"/>
      <c r="AA490" s="743"/>
      <c r="AB490" s="743"/>
      <c r="AC490" s="743"/>
      <c r="AD490" s="743"/>
      <c r="AE490" s="743"/>
      <c r="AF490" s="743"/>
      <c r="AG490" s="743"/>
      <c r="AH490" s="743"/>
      <c r="AI490" s="743"/>
      <c r="AJ490" s="743"/>
      <c r="AK490" s="743"/>
      <c r="AL490" s="743"/>
      <c r="AM490" s="743"/>
      <c r="AN490" s="743"/>
    </row>
    <row r="491" customFormat="false" ht="17.25" hidden="false" customHeight="false" outlineLevel="0" collapsed="false">
      <c r="A491" s="2"/>
      <c r="B491" s="4"/>
      <c r="C491" s="619" t="n">
        <v>11</v>
      </c>
      <c r="D491" s="618"/>
      <c r="E491" s="619"/>
      <c r="F491" s="618"/>
      <c r="G491" s="620"/>
      <c r="H491" s="620"/>
      <c r="I491" s="620"/>
      <c r="J491" s="620"/>
      <c r="K491" s="620"/>
      <c r="L491" s="620"/>
      <c r="M491" s="620"/>
      <c r="N491" s="745" t="n">
        <f aca="false">N406-$K406</f>
        <v>0</v>
      </c>
      <c r="O491" s="745" t="n">
        <f aca="false">O406-$K406</f>
        <v>0</v>
      </c>
      <c r="P491" s="745" t="n">
        <f aca="false">P406-$K406</f>
        <v>0</v>
      </c>
      <c r="Q491" s="745" t="n">
        <f aca="false">Q406-$K406</f>
        <v>0</v>
      </c>
      <c r="R491" s="620"/>
      <c r="S491" s="746" t="n">
        <f aca="false">S406-$K406</f>
        <v>0</v>
      </c>
      <c r="T491" s="620"/>
      <c r="U491" s="742"/>
      <c r="V491" s="743"/>
      <c r="W491" s="743"/>
      <c r="X491" s="743"/>
      <c r="Y491" s="743"/>
      <c r="Z491" s="743"/>
      <c r="AA491" s="743"/>
      <c r="AB491" s="743"/>
      <c r="AC491" s="743"/>
      <c r="AD491" s="743"/>
      <c r="AE491" s="743"/>
      <c r="AF491" s="743"/>
      <c r="AG491" s="743"/>
      <c r="AH491" s="743"/>
      <c r="AI491" s="743"/>
      <c r="AJ491" s="743"/>
      <c r="AK491" s="743"/>
      <c r="AL491" s="743"/>
      <c r="AM491" s="743"/>
      <c r="AN491" s="743"/>
    </row>
    <row r="492" customFormat="false" ht="17.25" hidden="false" customHeight="false" outlineLevel="0" collapsed="false">
      <c r="A492" s="2"/>
      <c r="B492" s="4"/>
      <c r="C492" s="619" t="n">
        <v>12</v>
      </c>
      <c r="D492" s="618"/>
      <c r="E492" s="619"/>
      <c r="F492" s="618"/>
      <c r="G492" s="620"/>
      <c r="H492" s="620"/>
      <c r="I492" s="620"/>
      <c r="J492" s="620"/>
      <c r="K492" s="620"/>
      <c r="L492" s="620"/>
      <c r="M492" s="620"/>
      <c r="N492" s="745" t="n">
        <f aca="false">N407-$K407</f>
        <v>0</v>
      </c>
      <c r="O492" s="745" t="n">
        <f aca="false">O407-$K407</f>
        <v>0</v>
      </c>
      <c r="P492" s="745" t="n">
        <f aca="false">P407-$K407</f>
        <v>0</v>
      </c>
      <c r="Q492" s="745" t="n">
        <f aca="false">Q407-$K407</f>
        <v>0</v>
      </c>
      <c r="R492" s="620"/>
      <c r="S492" s="746" t="n">
        <f aca="false">S407-$K407</f>
        <v>0</v>
      </c>
      <c r="T492" s="620"/>
      <c r="U492" s="742"/>
      <c r="V492" s="743"/>
      <c r="W492" s="743"/>
      <c r="X492" s="743"/>
      <c r="Y492" s="743"/>
      <c r="Z492" s="743"/>
      <c r="AA492" s="743"/>
      <c r="AB492" s="743"/>
      <c r="AC492" s="743"/>
      <c r="AD492" s="743"/>
      <c r="AE492" s="743"/>
      <c r="AF492" s="743"/>
      <c r="AG492" s="743"/>
      <c r="AH492" s="743"/>
      <c r="AI492" s="743"/>
      <c r="AJ492" s="743"/>
      <c r="AK492" s="743"/>
      <c r="AL492" s="743"/>
      <c r="AM492" s="743"/>
      <c r="AN492" s="743"/>
    </row>
    <row r="493" customFormat="false" ht="17.25" hidden="false" customHeight="false" outlineLevel="0" collapsed="false">
      <c r="A493" s="2"/>
      <c r="B493" s="4"/>
      <c r="C493" s="619" t="n">
        <v>13</v>
      </c>
      <c r="D493" s="618"/>
      <c r="E493" s="619"/>
      <c r="F493" s="618"/>
      <c r="G493" s="620"/>
      <c r="H493" s="620"/>
      <c r="I493" s="620"/>
      <c r="J493" s="620"/>
      <c r="K493" s="620"/>
      <c r="L493" s="620"/>
      <c r="M493" s="620"/>
      <c r="N493" s="745" t="n">
        <f aca="false">N408-$K408</f>
        <v>0</v>
      </c>
      <c r="O493" s="745" t="n">
        <f aca="false">O408-$K408</f>
        <v>0</v>
      </c>
      <c r="P493" s="745" t="n">
        <f aca="false">P408-$K408</f>
        <v>0</v>
      </c>
      <c r="Q493" s="745" t="n">
        <f aca="false">Q408-$K408</f>
        <v>0</v>
      </c>
      <c r="R493" s="620"/>
      <c r="S493" s="746" t="n">
        <f aca="false">S408-$K408</f>
        <v>0</v>
      </c>
      <c r="T493" s="620"/>
      <c r="U493" s="742"/>
      <c r="V493" s="743"/>
      <c r="W493" s="743"/>
      <c r="X493" s="743"/>
      <c r="Y493" s="743"/>
      <c r="Z493" s="743"/>
      <c r="AA493" s="743"/>
      <c r="AB493" s="743"/>
      <c r="AC493" s="743"/>
      <c r="AD493" s="743"/>
      <c r="AE493" s="743"/>
      <c r="AF493" s="743"/>
      <c r="AG493" s="743"/>
      <c r="AH493" s="743"/>
      <c r="AI493" s="743"/>
      <c r="AJ493" s="743"/>
      <c r="AK493" s="743"/>
      <c r="AL493" s="743"/>
      <c r="AM493" s="743"/>
      <c r="AN493" s="743"/>
    </row>
    <row r="494" customFormat="false" ht="17.25" hidden="false" customHeight="false" outlineLevel="0" collapsed="false">
      <c r="A494" s="2"/>
      <c r="B494" s="4"/>
      <c r="C494" s="619" t="n">
        <v>14</v>
      </c>
      <c r="D494" s="618"/>
      <c r="E494" s="619"/>
      <c r="F494" s="618"/>
      <c r="G494" s="620"/>
      <c r="H494" s="620"/>
      <c r="I494" s="620"/>
      <c r="J494" s="620"/>
      <c r="K494" s="620"/>
      <c r="L494" s="620"/>
      <c r="M494" s="620"/>
      <c r="N494" s="745" t="n">
        <f aca="false">N409-$K409</f>
        <v>0</v>
      </c>
      <c r="O494" s="745" t="n">
        <f aca="false">O409-$K409</f>
        <v>0</v>
      </c>
      <c r="P494" s="745" t="n">
        <f aca="false">P409-$K409</f>
        <v>0</v>
      </c>
      <c r="Q494" s="745" t="n">
        <f aca="false">Q409-$K409</f>
        <v>0</v>
      </c>
      <c r="R494" s="620"/>
      <c r="S494" s="746" t="n">
        <f aca="false">S409-$K409</f>
        <v>0</v>
      </c>
      <c r="T494" s="620"/>
      <c r="U494" s="742"/>
      <c r="V494" s="743"/>
      <c r="W494" s="743"/>
      <c r="X494" s="743"/>
      <c r="Y494" s="743"/>
      <c r="Z494" s="743"/>
      <c r="AA494" s="743"/>
      <c r="AB494" s="743"/>
      <c r="AC494" s="743"/>
      <c r="AD494" s="743"/>
      <c r="AE494" s="743"/>
      <c r="AF494" s="743"/>
      <c r="AG494" s="743"/>
      <c r="AH494" s="743"/>
      <c r="AI494" s="743"/>
      <c r="AJ494" s="743"/>
      <c r="AK494" s="743"/>
      <c r="AL494" s="743"/>
      <c r="AM494" s="743"/>
      <c r="AN494" s="743"/>
    </row>
    <row r="495" customFormat="false" ht="17.25" hidden="false" customHeight="false" outlineLevel="0" collapsed="false">
      <c r="A495" s="2"/>
      <c r="B495" s="4"/>
      <c r="C495" s="619" t="n">
        <v>15</v>
      </c>
      <c r="D495" s="618"/>
      <c r="E495" s="619"/>
      <c r="F495" s="618"/>
      <c r="G495" s="620"/>
      <c r="H495" s="620"/>
      <c r="I495" s="620"/>
      <c r="J495" s="620"/>
      <c r="K495" s="620"/>
      <c r="L495" s="620"/>
      <c r="M495" s="620"/>
      <c r="N495" s="745" t="n">
        <f aca="false">N410-$K410</f>
        <v>0</v>
      </c>
      <c r="O495" s="745" t="n">
        <f aca="false">O410-$K410</f>
        <v>0</v>
      </c>
      <c r="P495" s="745" t="n">
        <f aca="false">P410-$K410</f>
        <v>0</v>
      </c>
      <c r="Q495" s="745" t="n">
        <f aca="false">Q410-$K410</f>
        <v>0</v>
      </c>
      <c r="R495" s="620"/>
      <c r="S495" s="746" t="n">
        <f aca="false">S410-$K410</f>
        <v>0</v>
      </c>
      <c r="T495" s="620"/>
      <c r="U495" s="742"/>
      <c r="V495" s="743"/>
      <c r="W495" s="743"/>
      <c r="X495" s="743"/>
      <c r="Y495" s="743"/>
      <c r="Z495" s="743"/>
      <c r="AA495" s="743"/>
      <c r="AB495" s="743"/>
      <c r="AC495" s="743"/>
      <c r="AD495" s="743"/>
      <c r="AE495" s="743"/>
      <c r="AF495" s="743"/>
      <c r="AG495" s="743"/>
      <c r="AH495" s="743"/>
      <c r="AI495" s="743"/>
      <c r="AJ495" s="743"/>
      <c r="AK495" s="743"/>
      <c r="AL495" s="743"/>
      <c r="AM495" s="743"/>
      <c r="AN495" s="743"/>
    </row>
    <row r="496" customFormat="false" ht="17.25" hidden="false" customHeight="false" outlineLevel="0" collapsed="false">
      <c r="A496" s="2"/>
      <c r="B496" s="4"/>
      <c r="C496" s="619" t="n">
        <v>16</v>
      </c>
      <c r="D496" s="618"/>
      <c r="E496" s="619"/>
      <c r="F496" s="618"/>
      <c r="G496" s="620"/>
      <c r="H496" s="620"/>
      <c r="I496" s="620"/>
      <c r="J496" s="620"/>
      <c r="K496" s="620"/>
      <c r="L496" s="620"/>
      <c r="M496" s="620"/>
      <c r="N496" s="745" t="n">
        <f aca="false">N411-$K411</f>
        <v>0</v>
      </c>
      <c r="O496" s="745" t="n">
        <f aca="false">O411-$K411</f>
        <v>0</v>
      </c>
      <c r="P496" s="745" t="n">
        <f aca="false">P411-$K411</f>
        <v>0</v>
      </c>
      <c r="Q496" s="745" t="n">
        <f aca="false">Q411-$K411</f>
        <v>0</v>
      </c>
      <c r="R496" s="620"/>
      <c r="S496" s="746" t="n">
        <f aca="false">S411-$K411</f>
        <v>0</v>
      </c>
      <c r="T496" s="620"/>
      <c r="U496" s="742"/>
      <c r="V496" s="743"/>
      <c r="W496" s="743"/>
      <c r="X496" s="743"/>
      <c r="Y496" s="743"/>
      <c r="Z496" s="743"/>
      <c r="AA496" s="743"/>
      <c r="AB496" s="743"/>
      <c r="AC496" s="743"/>
      <c r="AD496" s="743"/>
      <c r="AE496" s="743"/>
      <c r="AF496" s="743"/>
      <c r="AG496" s="743"/>
      <c r="AH496" s="743"/>
      <c r="AI496" s="743"/>
      <c r="AJ496" s="743"/>
      <c r="AK496" s="743"/>
      <c r="AL496" s="743"/>
      <c r="AM496" s="743"/>
      <c r="AN496" s="743"/>
    </row>
    <row r="497" customFormat="false" ht="17.25" hidden="false" customHeight="false" outlineLevel="0" collapsed="false">
      <c r="A497" s="2"/>
      <c r="B497" s="4"/>
      <c r="C497" s="619" t="n">
        <v>17</v>
      </c>
      <c r="D497" s="618"/>
      <c r="E497" s="619"/>
      <c r="F497" s="618"/>
      <c r="G497" s="620"/>
      <c r="H497" s="620"/>
      <c r="I497" s="620"/>
      <c r="J497" s="620"/>
      <c r="K497" s="620"/>
      <c r="L497" s="620"/>
      <c r="M497" s="620"/>
      <c r="N497" s="745" t="n">
        <f aca="false">N412-$K412</f>
        <v>0</v>
      </c>
      <c r="O497" s="745" t="n">
        <f aca="false">O412-$K412</f>
        <v>0</v>
      </c>
      <c r="P497" s="745" t="n">
        <f aca="false">P412-$K412</f>
        <v>0</v>
      </c>
      <c r="Q497" s="745" t="n">
        <f aca="false">Q412-$K412</f>
        <v>0</v>
      </c>
      <c r="R497" s="620"/>
      <c r="S497" s="746" t="n">
        <f aca="false">S412-$K412</f>
        <v>0</v>
      </c>
      <c r="T497" s="620"/>
      <c r="U497" s="742"/>
      <c r="V497" s="743"/>
      <c r="W497" s="743"/>
      <c r="X497" s="743"/>
      <c r="Y497" s="743"/>
      <c r="Z497" s="743"/>
      <c r="AA497" s="743"/>
      <c r="AB497" s="743"/>
      <c r="AC497" s="743"/>
      <c r="AD497" s="743"/>
      <c r="AE497" s="743"/>
      <c r="AF497" s="743"/>
      <c r="AG497" s="743"/>
      <c r="AH497" s="743"/>
      <c r="AI497" s="743"/>
      <c r="AJ497" s="743"/>
      <c r="AK497" s="743"/>
      <c r="AL497" s="743"/>
      <c r="AM497" s="743"/>
      <c r="AN497" s="743"/>
    </row>
    <row r="498" customFormat="false" ht="17.25" hidden="false" customHeight="false" outlineLevel="0" collapsed="false">
      <c r="A498" s="2"/>
      <c r="B498" s="4"/>
      <c r="C498" s="619" t="n">
        <v>18</v>
      </c>
      <c r="D498" s="618"/>
      <c r="E498" s="619"/>
      <c r="F498" s="618"/>
      <c r="G498" s="620"/>
      <c r="H498" s="620"/>
      <c r="I498" s="620"/>
      <c r="J498" s="620"/>
      <c r="K498" s="620"/>
      <c r="L498" s="620"/>
      <c r="M498" s="620"/>
      <c r="N498" s="745" t="n">
        <f aca="false">N413-$K413</f>
        <v>0</v>
      </c>
      <c r="O498" s="745" t="n">
        <f aca="false">O413-$K413</f>
        <v>0</v>
      </c>
      <c r="P498" s="745" t="n">
        <f aca="false">P413-$K413</f>
        <v>0</v>
      </c>
      <c r="Q498" s="745" t="n">
        <f aca="false">Q413-$K413</f>
        <v>0</v>
      </c>
      <c r="R498" s="620"/>
      <c r="S498" s="746" t="n">
        <f aca="false">S413-$K413</f>
        <v>0</v>
      </c>
      <c r="T498" s="620"/>
      <c r="U498" s="742"/>
      <c r="V498" s="743"/>
      <c r="W498" s="743"/>
      <c r="X498" s="743"/>
      <c r="Y498" s="743"/>
      <c r="Z498" s="743"/>
      <c r="AA498" s="743"/>
      <c r="AB498" s="743"/>
      <c r="AC498" s="743"/>
      <c r="AD498" s="743"/>
      <c r="AE498" s="743"/>
      <c r="AF498" s="743"/>
      <c r="AG498" s="743"/>
      <c r="AH498" s="743"/>
      <c r="AI498" s="743"/>
      <c r="AJ498" s="743"/>
      <c r="AK498" s="743"/>
      <c r="AL498" s="743"/>
      <c r="AM498" s="743"/>
      <c r="AN498" s="743"/>
    </row>
    <row r="499" customFormat="false" ht="17.25" hidden="false" customHeight="false" outlineLevel="0" collapsed="false">
      <c r="A499" s="2"/>
      <c r="B499" s="4"/>
      <c r="C499" s="619" t="n">
        <v>19</v>
      </c>
      <c r="D499" s="618"/>
      <c r="E499" s="619"/>
      <c r="F499" s="618"/>
      <c r="G499" s="620"/>
      <c r="H499" s="620"/>
      <c r="I499" s="620"/>
      <c r="J499" s="620"/>
      <c r="K499" s="620"/>
      <c r="L499" s="620"/>
      <c r="M499" s="620"/>
      <c r="N499" s="745" t="n">
        <f aca="false">N414-$K414</f>
        <v>0</v>
      </c>
      <c r="O499" s="745" t="n">
        <f aca="false">O414-$K414</f>
        <v>0</v>
      </c>
      <c r="P499" s="745" t="n">
        <f aca="false">P414-$K414</f>
        <v>0</v>
      </c>
      <c r="Q499" s="745" t="n">
        <f aca="false">Q414-$K414</f>
        <v>0</v>
      </c>
      <c r="R499" s="620"/>
      <c r="S499" s="746" t="n">
        <f aca="false">S414-$K414</f>
        <v>0</v>
      </c>
      <c r="T499" s="620"/>
      <c r="U499" s="742"/>
      <c r="V499" s="743"/>
      <c r="W499" s="743"/>
      <c r="X499" s="743"/>
      <c r="Y499" s="743"/>
      <c r="Z499" s="743"/>
      <c r="AA499" s="743"/>
      <c r="AB499" s="743"/>
      <c r="AC499" s="743"/>
      <c r="AD499" s="743"/>
      <c r="AE499" s="743"/>
      <c r="AF499" s="743"/>
      <c r="AG499" s="743"/>
      <c r="AH499" s="743"/>
      <c r="AI499" s="743"/>
      <c r="AJ499" s="743"/>
      <c r="AK499" s="743"/>
      <c r="AL499" s="743"/>
      <c r="AM499" s="743"/>
      <c r="AN499" s="743"/>
    </row>
    <row r="500" customFormat="false" ht="17.25" hidden="false" customHeight="false" outlineLevel="0" collapsed="false">
      <c r="A500" s="2"/>
      <c r="B500" s="4"/>
      <c r="C500" s="619" t="n">
        <v>20</v>
      </c>
      <c r="D500" s="618"/>
      <c r="E500" s="619"/>
      <c r="F500" s="618"/>
      <c r="G500" s="620"/>
      <c r="H500" s="620"/>
      <c r="I500" s="620"/>
      <c r="J500" s="620"/>
      <c r="K500" s="620"/>
      <c r="L500" s="620"/>
      <c r="M500" s="620"/>
      <c r="N500" s="745" t="n">
        <f aca="false">N415-$K415</f>
        <v>0</v>
      </c>
      <c r="O500" s="745" t="n">
        <f aca="false">O415-$K415</f>
        <v>0</v>
      </c>
      <c r="P500" s="745" t="n">
        <f aca="false">P415-$K415</f>
        <v>0</v>
      </c>
      <c r="Q500" s="745" t="n">
        <f aca="false">Q415-$K415</f>
        <v>0</v>
      </c>
      <c r="R500" s="620"/>
      <c r="S500" s="746" t="n">
        <f aca="false">S415-$K415</f>
        <v>0</v>
      </c>
      <c r="T500" s="620"/>
      <c r="U500" s="742"/>
      <c r="V500" s="743"/>
      <c r="W500" s="743"/>
      <c r="X500" s="743"/>
      <c r="Y500" s="743"/>
      <c r="Z500" s="743"/>
      <c r="AA500" s="743"/>
      <c r="AB500" s="743"/>
      <c r="AC500" s="743"/>
      <c r="AD500" s="743"/>
      <c r="AE500" s="743"/>
      <c r="AF500" s="743"/>
      <c r="AG500" s="743"/>
      <c r="AH500" s="743"/>
      <c r="AI500" s="743"/>
      <c r="AJ500" s="743"/>
      <c r="AK500" s="743"/>
      <c r="AL500" s="743"/>
      <c r="AM500" s="743"/>
      <c r="AN500" s="743"/>
    </row>
    <row r="501" customFormat="false" ht="17.25" hidden="false" customHeight="false" outlineLevel="0" collapsed="false">
      <c r="A501" s="2"/>
      <c r="B501" s="4"/>
      <c r="C501" s="619" t="n">
        <v>21</v>
      </c>
      <c r="D501" s="618"/>
      <c r="E501" s="619"/>
      <c r="F501" s="618"/>
      <c r="G501" s="620"/>
      <c r="H501" s="620"/>
      <c r="I501" s="620"/>
      <c r="J501" s="620"/>
      <c r="K501" s="620"/>
      <c r="L501" s="620"/>
      <c r="M501" s="620"/>
      <c r="N501" s="745" t="n">
        <f aca="false">N416-$K416</f>
        <v>0</v>
      </c>
      <c r="O501" s="745" t="n">
        <f aca="false">O416-$K416</f>
        <v>0</v>
      </c>
      <c r="P501" s="745" t="n">
        <f aca="false">P416-$K416</f>
        <v>0</v>
      </c>
      <c r="Q501" s="745" t="n">
        <f aca="false">Q416-$K416</f>
        <v>0</v>
      </c>
      <c r="R501" s="620"/>
      <c r="S501" s="746" t="n">
        <f aca="false">S416-$K416</f>
        <v>0</v>
      </c>
      <c r="T501" s="620"/>
      <c r="U501" s="742"/>
      <c r="V501" s="743"/>
      <c r="W501" s="743"/>
      <c r="X501" s="743"/>
      <c r="Y501" s="743"/>
      <c r="Z501" s="743"/>
      <c r="AA501" s="743"/>
      <c r="AB501" s="743"/>
      <c r="AC501" s="743"/>
      <c r="AD501" s="743"/>
      <c r="AE501" s="743"/>
      <c r="AF501" s="743"/>
      <c r="AG501" s="743"/>
      <c r="AH501" s="743"/>
      <c r="AI501" s="743"/>
      <c r="AJ501" s="743"/>
      <c r="AK501" s="743"/>
      <c r="AL501" s="743"/>
      <c r="AM501" s="743"/>
      <c r="AN501" s="743"/>
    </row>
    <row r="502" customFormat="false" ht="17.25" hidden="false" customHeight="false" outlineLevel="0" collapsed="false">
      <c r="A502" s="2"/>
      <c r="B502" s="4"/>
      <c r="C502" s="619" t="n">
        <v>22</v>
      </c>
      <c r="D502" s="618"/>
      <c r="E502" s="619"/>
      <c r="F502" s="618"/>
      <c r="G502" s="620"/>
      <c r="H502" s="620"/>
      <c r="I502" s="620"/>
      <c r="J502" s="620"/>
      <c r="K502" s="620"/>
      <c r="L502" s="620"/>
      <c r="M502" s="620"/>
      <c r="N502" s="745" t="n">
        <f aca="false">N417-$K417</f>
        <v>0</v>
      </c>
      <c r="O502" s="745" t="n">
        <f aca="false">O417-$K417</f>
        <v>0</v>
      </c>
      <c r="P502" s="745" t="n">
        <f aca="false">P417-$K417</f>
        <v>0</v>
      </c>
      <c r="Q502" s="745" t="n">
        <f aca="false">Q417-$K417</f>
        <v>0</v>
      </c>
      <c r="R502" s="620"/>
      <c r="S502" s="746" t="n">
        <f aca="false">S417-$K417</f>
        <v>0</v>
      </c>
      <c r="T502" s="620"/>
      <c r="U502" s="742"/>
      <c r="V502" s="743"/>
      <c r="W502" s="743"/>
      <c r="X502" s="743"/>
      <c r="Y502" s="743"/>
      <c r="Z502" s="743"/>
      <c r="AA502" s="743"/>
      <c r="AB502" s="743"/>
      <c r="AC502" s="743"/>
      <c r="AD502" s="743"/>
      <c r="AE502" s="743"/>
      <c r="AF502" s="743"/>
      <c r="AG502" s="743"/>
      <c r="AH502" s="743"/>
      <c r="AI502" s="743"/>
      <c r="AJ502" s="743"/>
      <c r="AK502" s="743"/>
      <c r="AL502" s="743"/>
      <c r="AM502" s="743"/>
      <c r="AN502" s="743"/>
    </row>
    <row r="503" customFormat="false" ht="17.25" hidden="false" customHeight="false" outlineLevel="0" collapsed="false">
      <c r="A503" s="2"/>
      <c r="B503" s="4"/>
      <c r="C503" s="619" t="n">
        <v>23</v>
      </c>
      <c r="D503" s="618"/>
      <c r="E503" s="619"/>
      <c r="F503" s="618"/>
      <c r="G503" s="620"/>
      <c r="H503" s="620"/>
      <c r="I503" s="620"/>
      <c r="J503" s="620"/>
      <c r="K503" s="620"/>
      <c r="L503" s="620"/>
      <c r="M503" s="620"/>
      <c r="N503" s="745" t="n">
        <f aca="false">N418-$K418</f>
        <v>0</v>
      </c>
      <c r="O503" s="745" t="n">
        <f aca="false">O418-$K418</f>
        <v>0</v>
      </c>
      <c r="P503" s="745" t="n">
        <f aca="false">P418-$K418</f>
        <v>0</v>
      </c>
      <c r="Q503" s="745" t="n">
        <f aca="false">Q418-$K418</f>
        <v>0</v>
      </c>
      <c r="R503" s="620"/>
      <c r="S503" s="746" t="n">
        <f aca="false">S418-$K418</f>
        <v>0</v>
      </c>
      <c r="T503" s="620"/>
      <c r="U503" s="742"/>
      <c r="V503" s="743"/>
      <c r="W503" s="743"/>
      <c r="X503" s="743"/>
      <c r="Y503" s="743"/>
      <c r="Z503" s="743"/>
      <c r="AA503" s="743"/>
      <c r="AB503" s="743"/>
      <c r="AC503" s="743"/>
      <c r="AD503" s="743"/>
      <c r="AE503" s="743"/>
      <c r="AF503" s="743"/>
      <c r="AG503" s="743"/>
      <c r="AH503" s="743"/>
      <c r="AI503" s="743"/>
      <c r="AJ503" s="743"/>
      <c r="AK503" s="743"/>
      <c r="AL503" s="743"/>
      <c r="AM503" s="743"/>
      <c r="AN503" s="743"/>
    </row>
    <row r="504" customFormat="false" ht="17.25" hidden="false" customHeight="false" outlineLevel="0" collapsed="false">
      <c r="A504" s="2"/>
      <c r="B504" s="4"/>
      <c r="C504" s="619" t="n">
        <v>24</v>
      </c>
      <c r="D504" s="618"/>
      <c r="E504" s="619"/>
      <c r="F504" s="618"/>
      <c r="G504" s="620"/>
      <c r="H504" s="620"/>
      <c r="I504" s="620"/>
      <c r="J504" s="620"/>
      <c r="K504" s="620"/>
      <c r="L504" s="620"/>
      <c r="M504" s="620"/>
      <c r="N504" s="745" t="n">
        <f aca="false">N419-$K419</f>
        <v>0</v>
      </c>
      <c r="O504" s="745" t="n">
        <f aca="false">O419-$K419</f>
        <v>0</v>
      </c>
      <c r="P504" s="745" t="n">
        <f aca="false">P419-$K419</f>
        <v>0</v>
      </c>
      <c r="Q504" s="745" t="n">
        <f aca="false">Q419-$K419</f>
        <v>0</v>
      </c>
      <c r="R504" s="620"/>
      <c r="S504" s="746" t="n">
        <f aca="false">S419-$K419</f>
        <v>0</v>
      </c>
      <c r="T504" s="620"/>
      <c r="U504" s="742"/>
      <c r="V504" s="743"/>
      <c r="W504" s="743"/>
      <c r="X504" s="743"/>
      <c r="Y504" s="743"/>
      <c r="Z504" s="743"/>
      <c r="AA504" s="743"/>
      <c r="AB504" s="743"/>
      <c r="AC504" s="743"/>
      <c r="AD504" s="743"/>
      <c r="AE504" s="743"/>
      <c r="AF504" s="743"/>
      <c r="AG504" s="743"/>
      <c r="AH504" s="743"/>
      <c r="AI504" s="743"/>
      <c r="AJ504" s="743"/>
      <c r="AK504" s="743"/>
      <c r="AL504" s="743"/>
      <c r="AM504" s="743"/>
      <c r="AN504" s="743"/>
    </row>
    <row r="505" customFormat="false" ht="17.25" hidden="false" customHeight="false" outlineLevel="0" collapsed="false">
      <c r="A505" s="2"/>
      <c r="B505" s="4"/>
      <c r="C505" s="619" t="n">
        <v>25</v>
      </c>
      <c r="D505" s="618"/>
      <c r="E505" s="619"/>
      <c r="F505" s="618"/>
      <c r="G505" s="620"/>
      <c r="H505" s="620"/>
      <c r="I505" s="620"/>
      <c r="J505" s="620"/>
      <c r="K505" s="620"/>
      <c r="L505" s="620"/>
      <c r="M505" s="620"/>
      <c r="N505" s="745" t="n">
        <f aca="false">N420-$K420</f>
        <v>0</v>
      </c>
      <c r="O505" s="745" t="n">
        <f aca="false">O420-$K420</f>
        <v>0</v>
      </c>
      <c r="P505" s="745" t="n">
        <f aca="false">P420-$K420</f>
        <v>0</v>
      </c>
      <c r="Q505" s="745" t="n">
        <f aca="false">Q420-$K420</f>
        <v>0</v>
      </c>
      <c r="R505" s="620"/>
      <c r="S505" s="746" t="n">
        <f aca="false">S420-$K420</f>
        <v>0</v>
      </c>
      <c r="T505" s="620"/>
      <c r="U505" s="742"/>
      <c r="V505" s="743"/>
      <c r="W505" s="743"/>
      <c r="X505" s="743"/>
      <c r="Y505" s="743"/>
      <c r="Z505" s="743"/>
      <c r="AA505" s="743"/>
      <c r="AB505" s="743"/>
      <c r="AC505" s="743"/>
      <c r="AD505" s="743"/>
      <c r="AE505" s="743"/>
      <c r="AF505" s="743"/>
      <c r="AG505" s="743"/>
      <c r="AH505" s="743"/>
      <c r="AI505" s="743"/>
      <c r="AJ505" s="743"/>
      <c r="AK505" s="743"/>
      <c r="AL505" s="743"/>
      <c r="AM505" s="743"/>
      <c r="AN505" s="743"/>
    </row>
    <row r="506" customFormat="false" ht="17.25" hidden="false" customHeight="false" outlineLevel="0" collapsed="false">
      <c r="A506" s="2"/>
      <c r="B506" s="4"/>
      <c r="C506" s="619" t="n">
        <v>26</v>
      </c>
      <c r="D506" s="618"/>
      <c r="E506" s="619"/>
      <c r="F506" s="618"/>
      <c r="G506" s="620"/>
      <c r="H506" s="620"/>
      <c r="I506" s="620"/>
      <c r="J506" s="620"/>
      <c r="K506" s="620"/>
      <c r="L506" s="620"/>
      <c r="M506" s="620"/>
      <c r="N506" s="745" t="n">
        <f aca="false">N421-$K421</f>
        <v>0</v>
      </c>
      <c r="O506" s="745" t="n">
        <f aca="false">O421-$K421</f>
        <v>0</v>
      </c>
      <c r="P506" s="745" t="n">
        <f aca="false">P421-$K421</f>
        <v>0</v>
      </c>
      <c r="Q506" s="745" t="n">
        <f aca="false">Q421-$K421</f>
        <v>0</v>
      </c>
      <c r="R506" s="620"/>
      <c r="S506" s="746" t="n">
        <f aca="false">S421-$K421</f>
        <v>0</v>
      </c>
      <c r="T506" s="620"/>
      <c r="U506" s="742"/>
      <c r="V506" s="743"/>
      <c r="W506" s="743"/>
      <c r="X506" s="743"/>
      <c r="Y506" s="743"/>
      <c r="Z506" s="743"/>
      <c r="AA506" s="743"/>
      <c r="AB506" s="743"/>
      <c r="AC506" s="743"/>
      <c r="AD506" s="743"/>
      <c r="AE506" s="743"/>
      <c r="AF506" s="743"/>
      <c r="AG506" s="743"/>
      <c r="AH506" s="743"/>
      <c r="AI506" s="743"/>
      <c r="AJ506" s="743"/>
      <c r="AK506" s="743"/>
      <c r="AL506" s="743"/>
      <c r="AM506" s="743"/>
      <c r="AN506" s="743"/>
    </row>
    <row r="507" customFormat="false" ht="17.25" hidden="false" customHeight="false" outlineLevel="0" collapsed="false">
      <c r="A507" s="2"/>
      <c r="B507" s="4"/>
      <c r="C507" s="619" t="n">
        <v>27</v>
      </c>
      <c r="D507" s="618"/>
      <c r="E507" s="619"/>
      <c r="F507" s="618"/>
      <c r="G507" s="620"/>
      <c r="H507" s="620"/>
      <c r="I507" s="620"/>
      <c r="J507" s="620"/>
      <c r="K507" s="620"/>
      <c r="L507" s="620"/>
      <c r="M507" s="620"/>
      <c r="N507" s="745" t="n">
        <f aca="false">N422-$K422</f>
        <v>0</v>
      </c>
      <c r="O507" s="745" t="n">
        <f aca="false">O422-$K422</f>
        <v>0</v>
      </c>
      <c r="P507" s="745" t="n">
        <f aca="false">P422-$K422</f>
        <v>0</v>
      </c>
      <c r="Q507" s="745" t="n">
        <f aca="false">Q422-$K422</f>
        <v>0</v>
      </c>
      <c r="R507" s="620"/>
      <c r="S507" s="746" t="n">
        <f aca="false">S422-$K422</f>
        <v>0</v>
      </c>
      <c r="T507" s="620"/>
      <c r="U507" s="742"/>
      <c r="V507" s="743"/>
      <c r="W507" s="743"/>
      <c r="X507" s="743"/>
      <c r="Y507" s="743"/>
      <c r="Z507" s="743"/>
      <c r="AA507" s="743"/>
      <c r="AB507" s="743"/>
      <c r="AC507" s="743"/>
      <c r="AD507" s="743"/>
      <c r="AE507" s="743"/>
      <c r="AF507" s="743"/>
      <c r="AG507" s="743"/>
      <c r="AH507" s="743"/>
      <c r="AI507" s="743"/>
      <c r="AJ507" s="743"/>
      <c r="AK507" s="743"/>
      <c r="AL507" s="743"/>
      <c r="AM507" s="743"/>
      <c r="AN507" s="743"/>
    </row>
    <row r="508" customFormat="false" ht="17.25" hidden="false" customHeight="false" outlineLevel="0" collapsed="false">
      <c r="A508" s="2"/>
      <c r="B508" s="4"/>
      <c r="C508" s="619" t="n">
        <v>28</v>
      </c>
      <c r="D508" s="618"/>
      <c r="E508" s="619"/>
      <c r="F508" s="618"/>
      <c r="G508" s="620"/>
      <c r="H508" s="620"/>
      <c r="I508" s="620"/>
      <c r="J508" s="620"/>
      <c r="K508" s="620"/>
      <c r="L508" s="620"/>
      <c r="M508" s="620"/>
      <c r="N508" s="745" t="n">
        <f aca="false">N423-$K423</f>
        <v>0</v>
      </c>
      <c r="O508" s="745" t="n">
        <f aca="false">O423-$K423</f>
        <v>0</v>
      </c>
      <c r="P508" s="745" t="n">
        <f aca="false">P423-$K423</f>
        <v>0</v>
      </c>
      <c r="Q508" s="745" t="n">
        <f aca="false">Q423-$K423</f>
        <v>0</v>
      </c>
      <c r="R508" s="620"/>
      <c r="S508" s="746" t="n">
        <f aca="false">S423-$K423</f>
        <v>0</v>
      </c>
      <c r="T508" s="620"/>
      <c r="U508" s="742"/>
      <c r="V508" s="743"/>
      <c r="W508" s="743"/>
      <c r="X508" s="743"/>
      <c r="Y508" s="743"/>
      <c r="Z508" s="743"/>
      <c r="AA508" s="743"/>
      <c r="AB508" s="743"/>
      <c r="AC508" s="743"/>
      <c r="AD508" s="743"/>
      <c r="AE508" s="743"/>
      <c r="AF508" s="743"/>
      <c r="AG508" s="743"/>
      <c r="AH508" s="743"/>
      <c r="AI508" s="743"/>
      <c r="AJ508" s="743"/>
      <c r="AK508" s="743"/>
      <c r="AL508" s="743"/>
      <c r="AM508" s="743"/>
      <c r="AN508" s="743"/>
    </row>
    <row r="509" customFormat="false" ht="17.25" hidden="false" customHeight="false" outlineLevel="0" collapsed="false">
      <c r="A509" s="2"/>
      <c r="B509" s="4"/>
      <c r="C509" s="619" t="n">
        <v>29</v>
      </c>
      <c r="D509" s="618"/>
      <c r="E509" s="619"/>
      <c r="F509" s="618"/>
      <c r="G509" s="620"/>
      <c r="H509" s="620"/>
      <c r="I509" s="620"/>
      <c r="J509" s="620"/>
      <c r="K509" s="620"/>
      <c r="L509" s="620"/>
      <c r="M509" s="620"/>
      <c r="N509" s="745" t="n">
        <f aca="false">N424-$K424</f>
        <v>0</v>
      </c>
      <c r="O509" s="745" t="n">
        <f aca="false">O424-$K424</f>
        <v>0</v>
      </c>
      <c r="P509" s="745" t="n">
        <f aca="false">P424-$K424</f>
        <v>0</v>
      </c>
      <c r="Q509" s="745" t="n">
        <f aca="false">Q424-$K424</f>
        <v>0</v>
      </c>
      <c r="R509" s="620"/>
      <c r="S509" s="746" t="n">
        <f aca="false">S424-$K424</f>
        <v>0</v>
      </c>
      <c r="T509" s="620"/>
      <c r="U509" s="742"/>
      <c r="V509" s="743"/>
      <c r="W509" s="743"/>
      <c r="X509" s="743"/>
      <c r="Y509" s="743"/>
      <c r="Z509" s="743"/>
      <c r="AA509" s="743"/>
      <c r="AB509" s="743"/>
      <c r="AC509" s="743"/>
      <c r="AD509" s="743"/>
      <c r="AE509" s="743"/>
      <c r="AF509" s="743"/>
      <c r="AG509" s="743"/>
      <c r="AH509" s="743"/>
      <c r="AI509" s="743"/>
      <c r="AJ509" s="743"/>
      <c r="AK509" s="743"/>
      <c r="AL509" s="743"/>
      <c r="AM509" s="743"/>
      <c r="AN509" s="743"/>
    </row>
    <row r="510" customFormat="false" ht="17.25" hidden="false" customHeight="false" outlineLevel="0" collapsed="false">
      <c r="A510" s="2"/>
      <c r="B510" s="4"/>
      <c r="C510" s="619" t="n">
        <v>30</v>
      </c>
      <c r="D510" s="618"/>
      <c r="E510" s="619"/>
      <c r="F510" s="618"/>
      <c r="G510" s="620"/>
      <c r="H510" s="620"/>
      <c r="I510" s="620"/>
      <c r="J510" s="620"/>
      <c r="K510" s="620"/>
      <c r="L510" s="620"/>
      <c r="M510" s="620"/>
      <c r="N510" s="745" t="n">
        <f aca="false">N425-$K425</f>
        <v>0</v>
      </c>
      <c r="O510" s="745" t="n">
        <f aca="false">O425-$K425</f>
        <v>0</v>
      </c>
      <c r="P510" s="745" t="n">
        <f aca="false">P425-$K425</f>
        <v>0</v>
      </c>
      <c r="Q510" s="745" t="n">
        <f aca="false">Q425-$K425</f>
        <v>0</v>
      </c>
      <c r="R510" s="620"/>
      <c r="S510" s="746" t="n">
        <f aca="false">S425-$K425</f>
        <v>0</v>
      </c>
      <c r="T510" s="620"/>
      <c r="U510" s="742"/>
      <c r="V510" s="743"/>
      <c r="W510" s="743"/>
      <c r="X510" s="743"/>
      <c r="Y510" s="743"/>
      <c r="Z510" s="743"/>
      <c r="AA510" s="743"/>
      <c r="AB510" s="743"/>
      <c r="AC510" s="743"/>
      <c r="AD510" s="743"/>
      <c r="AE510" s="743"/>
      <c r="AF510" s="743"/>
      <c r="AG510" s="743"/>
      <c r="AH510" s="743"/>
      <c r="AI510" s="743"/>
      <c r="AJ510" s="743"/>
      <c r="AK510" s="743"/>
      <c r="AL510" s="743"/>
      <c r="AM510" s="743"/>
      <c r="AN510" s="743"/>
    </row>
    <row r="511" customFormat="false" ht="17.25" hidden="false" customHeight="false" outlineLevel="0" collapsed="false">
      <c r="A511" s="2"/>
      <c r="B511" s="4"/>
      <c r="C511" s="619" t="n">
        <v>31</v>
      </c>
      <c r="D511" s="618"/>
      <c r="E511" s="619"/>
      <c r="F511" s="618"/>
      <c r="G511" s="620"/>
      <c r="H511" s="620"/>
      <c r="I511" s="620"/>
      <c r="J511" s="620"/>
      <c r="K511" s="620"/>
      <c r="L511" s="620"/>
      <c r="M511" s="620"/>
      <c r="N511" s="745" t="n">
        <f aca="false">N426-$K426</f>
        <v>0</v>
      </c>
      <c r="O511" s="745" t="n">
        <f aca="false">O426-$K426</f>
        <v>0</v>
      </c>
      <c r="P511" s="745" t="n">
        <f aca="false">P426-$K426</f>
        <v>0</v>
      </c>
      <c r="Q511" s="745" t="n">
        <f aca="false">Q426-$K426</f>
        <v>0</v>
      </c>
      <c r="R511" s="620"/>
      <c r="S511" s="746" t="n">
        <f aca="false">S426-$K426</f>
        <v>0</v>
      </c>
      <c r="T511" s="620"/>
      <c r="U511" s="742"/>
      <c r="V511" s="743"/>
      <c r="W511" s="743"/>
      <c r="X511" s="743"/>
      <c r="Y511" s="743"/>
      <c r="Z511" s="743"/>
      <c r="AA511" s="743"/>
      <c r="AB511" s="743"/>
      <c r="AC511" s="743"/>
      <c r="AD511" s="743"/>
      <c r="AE511" s="743"/>
      <c r="AF511" s="743"/>
      <c r="AG511" s="743"/>
      <c r="AH511" s="743"/>
      <c r="AI511" s="743"/>
      <c r="AJ511" s="743"/>
      <c r="AK511" s="743"/>
      <c r="AL511" s="743"/>
      <c r="AM511" s="743"/>
      <c r="AN511" s="743"/>
    </row>
    <row r="512" customFormat="false" ht="17.25" hidden="false" customHeight="false" outlineLevel="0" collapsed="false">
      <c r="A512" s="2"/>
      <c r="B512" s="4"/>
      <c r="C512" s="619" t="n">
        <v>32</v>
      </c>
      <c r="D512" s="618"/>
      <c r="E512" s="619"/>
      <c r="F512" s="618"/>
      <c r="G512" s="620"/>
      <c r="H512" s="620"/>
      <c r="I512" s="620"/>
      <c r="J512" s="620"/>
      <c r="K512" s="620"/>
      <c r="L512" s="620"/>
      <c r="M512" s="620"/>
      <c r="N512" s="745" t="n">
        <f aca="false">N427-$K427</f>
        <v>0</v>
      </c>
      <c r="O512" s="745" t="n">
        <f aca="false">O427-$K427</f>
        <v>0</v>
      </c>
      <c r="P512" s="745" t="n">
        <f aca="false">P427-$K427</f>
        <v>0</v>
      </c>
      <c r="Q512" s="745" t="n">
        <f aca="false">Q427-$K427</f>
        <v>0</v>
      </c>
      <c r="R512" s="620"/>
      <c r="S512" s="746" t="n">
        <f aca="false">S427-$K427</f>
        <v>0</v>
      </c>
      <c r="T512" s="620"/>
      <c r="U512" s="742"/>
      <c r="V512" s="743"/>
      <c r="W512" s="743"/>
      <c r="X512" s="743"/>
      <c r="Y512" s="743"/>
      <c r="Z512" s="743"/>
      <c r="AA512" s="743"/>
      <c r="AB512" s="743"/>
      <c r="AC512" s="743"/>
      <c r="AD512" s="743"/>
      <c r="AE512" s="743"/>
      <c r="AF512" s="743"/>
      <c r="AG512" s="743"/>
      <c r="AH512" s="743"/>
      <c r="AI512" s="743"/>
      <c r="AJ512" s="743"/>
      <c r="AK512" s="743"/>
      <c r="AL512" s="743"/>
      <c r="AM512" s="743"/>
      <c r="AN512" s="743"/>
    </row>
    <row r="513" customFormat="false" ht="17.25" hidden="false" customHeight="false" outlineLevel="0" collapsed="false">
      <c r="A513" s="2"/>
      <c r="B513" s="4"/>
      <c r="C513" s="619" t="n">
        <v>33</v>
      </c>
      <c r="D513" s="618"/>
      <c r="E513" s="619"/>
      <c r="F513" s="618"/>
      <c r="G513" s="620"/>
      <c r="H513" s="620"/>
      <c r="I513" s="620"/>
      <c r="J513" s="620"/>
      <c r="K513" s="620"/>
      <c r="L513" s="620"/>
      <c r="M513" s="620"/>
      <c r="N513" s="745" t="n">
        <f aca="false">N428-$K428</f>
        <v>0</v>
      </c>
      <c r="O513" s="745" t="n">
        <f aca="false">O428-$K428</f>
        <v>0</v>
      </c>
      <c r="P513" s="745" t="n">
        <f aca="false">P428-$K428</f>
        <v>0</v>
      </c>
      <c r="Q513" s="745" t="n">
        <f aca="false">Q428-$K428</f>
        <v>0</v>
      </c>
      <c r="R513" s="620"/>
      <c r="S513" s="746" t="n">
        <f aca="false">S428-$K428</f>
        <v>0</v>
      </c>
      <c r="T513" s="620"/>
      <c r="U513" s="742"/>
      <c r="V513" s="743"/>
      <c r="W513" s="743"/>
      <c r="X513" s="743"/>
      <c r="Y513" s="743"/>
      <c r="Z513" s="743"/>
      <c r="AA513" s="743"/>
      <c r="AB513" s="743"/>
      <c r="AC513" s="743"/>
      <c r="AD513" s="743"/>
      <c r="AE513" s="743"/>
      <c r="AF513" s="743"/>
      <c r="AG513" s="743"/>
      <c r="AH513" s="743"/>
      <c r="AI513" s="743"/>
      <c r="AJ513" s="743"/>
      <c r="AK513" s="743"/>
      <c r="AL513" s="743"/>
      <c r="AM513" s="743"/>
      <c r="AN513" s="743"/>
    </row>
    <row r="514" customFormat="false" ht="17.25" hidden="false" customHeight="false" outlineLevel="0" collapsed="false">
      <c r="A514" s="2"/>
      <c r="B514" s="4"/>
      <c r="C514" s="619" t="n">
        <v>34</v>
      </c>
      <c r="D514" s="618"/>
      <c r="E514" s="619"/>
      <c r="F514" s="618"/>
      <c r="G514" s="620"/>
      <c r="H514" s="620"/>
      <c r="I514" s="620"/>
      <c r="J514" s="620"/>
      <c r="K514" s="620"/>
      <c r="L514" s="620"/>
      <c r="M514" s="620"/>
      <c r="N514" s="745" t="n">
        <f aca="false">N429-$K429</f>
        <v>0</v>
      </c>
      <c r="O514" s="745" t="n">
        <f aca="false">O429-$K429</f>
        <v>0</v>
      </c>
      <c r="P514" s="745" t="n">
        <f aca="false">P429-$K429</f>
        <v>0</v>
      </c>
      <c r="Q514" s="745" t="n">
        <f aca="false">Q429-$K429</f>
        <v>0</v>
      </c>
      <c r="R514" s="620"/>
      <c r="S514" s="746" t="n">
        <f aca="false">S429-$K429</f>
        <v>0</v>
      </c>
      <c r="T514" s="620"/>
      <c r="U514" s="742"/>
      <c r="V514" s="743"/>
      <c r="W514" s="743"/>
      <c r="X514" s="743"/>
      <c r="Y514" s="743"/>
      <c r="Z514" s="743"/>
      <c r="AA514" s="743"/>
      <c r="AB514" s="743"/>
      <c r="AC514" s="743"/>
      <c r="AD514" s="743"/>
      <c r="AE514" s="743"/>
      <c r="AF514" s="743"/>
      <c r="AG514" s="743"/>
      <c r="AH514" s="743"/>
      <c r="AI514" s="743"/>
      <c r="AJ514" s="743"/>
      <c r="AK514" s="743"/>
      <c r="AL514" s="743"/>
      <c r="AM514" s="743"/>
      <c r="AN514" s="743"/>
    </row>
    <row r="515" customFormat="false" ht="17.25" hidden="false" customHeight="false" outlineLevel="0" collapsed="false">
      <c r="A515" s="2"/>
      <c r="B515" s="4"/>
      <c r="C515" s="619" t="n">
        <v>35</v>
      </c>
      <c r="D515" s="618"/>
      <c r="E515" s="619"/>
      <c r="F515" s="618"/>
      <c r="G515" s="620"/>
      <c r="H515" s="620"/>
      <c r="I515" s="620"/>
      <c r="J515" s="620"/>
      <c r="K515" s="620"/>
      <c r="L515" s="620"/>
      <c r="M515" s="620"/>
      <c r="N515" s="745" t="n">
        <f aca="false">N430-$K430</f>
        <v>0</v>
      </c>
      <c r="O515" s="745" t="n">
        <f aca="false">O430-$K430</f>
        <v>0</v>
      </c>
      <c r="P515" s="745" t="n">
        <f aca="false">P430-$K430</f>
        <v>0</v>
      </c>
      <c r="Q515" s="745" t="n">
        <f aca="false">Q430-$K430</f>
        <v>0</v>
      </c>
      <c r="R515" s="620"/>
      <c r="S515" s="746" t="n">
        <f aca="false">S430-$K430</f>
        <v>0</v>
      </c>
      <c r="T515" s="620"/>
      <c r="U515" s="742"/>
      <c r="V515" s="743"/>
      <c r="W515" s="743"/>
      <c r="X515" s="743"/>
      <c r="Y515" s="743"/>
      <c r="Z515" s="743"/>
      <c r="AA515" s="743"/>
      <c r="AB515" s="743"/>
      <c r="AC515" s="743"/>
      <c r="AD515" s="743"/>
      <c r="AE515" s="743"/>
      <c r="AF515" s="743"/>
      <c r="AG515" s="743"/>
      <c r="AH515" s="743"/>
      <c r="AI515" s="743"/>
      <c r="AJ515" s="743"/>
      <c r="AK515" s="743"/>
      <c r="AL515" s="743"/>
      <c r="AM515" s="743"/>
      <c r="AN515" s="743"/>
    </row>
    <row r="516" customFormat="false" ht="17.25" hidden="false" customHeight="false" outlineLevel="0" collapsed="false">
      <c r="A516" s="2"/>
      <c r="B516" s="4"/>
      <c r="C516" s="619" t="n">
        <v>36</v>
      </c>
      <c r="D516" s="618"/>
      <c r="E516" s="619"/>
      <c r="F516" s="618"/>
      <c r="G516" s="620"/>
      <c r="H516" s="620"/>
      <c r="I516" s="620"/>
      <c r="J516" s="620"/>
      <c r="K516" s="620"/>
      <c r="L516" s="620"/>
      <c r="M516" s="620"/>
      <c r="N516" s="745" t="n">
        <f aca="false">N431-$K431</f>
        <v>0</v>
      </c>
      <c r="O516" s="745" t="n">
        <f aca="false">O431-$K431</f>
        <v>0</v>
      </c>
      <c r="P516" s="745" t="n">
        <f aca="false">P431-$K431</f>
        <v>0</v>
      </c>
      <c r="Q516" s="745" t="n">
        <f aca="false">Q431-$K431</f>
        <v>0</v>
      </c>
      <c r="R516" s="620"/>
      <c r="S516" s="746" t="n">
        <f aca="false">S431-$K431</f>
        <v>0</v>
      </c>
      <c r="T516" s="620"/>
      <c r="U516" s="742"/>
      <c r="V516" s="743"/>
      <c r="W516" s="743"/>
      <c r="X516" s="743"/>
      <c r="Y516" s="743"/>
      <c r="Z516" s="743"/>
      <c r="AA516" s="743"/>
      <c r="AB516" s="743"/>
      <c r="AC516" s="743"/>
      <c r="AD516" s="743"/>
      <c r="AE516" s="743"/>
      <c r="AF516" s="743"/>
      <c r="AG516" s="743"/>
      <c r="AH516" s="743"/>
      <c r="AI516" s="743"/>
      <c r="AJ516" s="743"/>
      <c r="AK516" s="743"/>
      <c r="AL516" s="743"/>
      <c r="AM516" s="743"/>
      <c r="AN516" s="743"/>
    </row>
    <row r="517" customFormat="false" ht="17.25" hidden="false" customHeight="false" outlineLevel="0" collapsed="false">
      <c r="A517" s="2"/>
      <c r="B517" s="4"/>
      <c r="C517" s="619" t="n">
        <v>37</v>
      </c>
      <c r="D517" s="618"/>
      <c r="E517" s="619"/>
      <c r="F517" s="618"/>
      <c r="G517" s="620"/>
      <c r="H517" s="620"/>
      <c r="I517" s="620"/>
      <c r="J517" s="620"/>
      <c r="K517" s="620"/>
      <c r="L517" s="620"/>
      <c r="M517" s="620"/>
      <c r="N517" s="745" t="n">
        <f aca="false">N432-$K432</f>
        <v>0</v>
      </c>
      <c r="O517" s="745" t="n">
        <f aca="false">O432-$K432</f>
        <v>0</v>
      </c>
      <c r="P517" s="745" t="n">
        <f aca="false">P432-$K432</f>
        <v>0</v>
      </c>
      <c r="Q517" s="745" t="n">
        <f aca="false">Q432-$K432</f>
        <v>0</v>
      </c>
      <c r="R517" s="620"/>
      <c r="S517" s="746" t="n">
        <f aca="false">S432-$K432</f>
        <v>0</v>
      </c>
      <c r="T517" s="620"/>
      <c r="U517" s="742"/>
      <c r="V517" s="743"/>
      <c r="W517" s="743"/>
      <c r="X517" s="743"/>
      <c r="Y517" s="743"/>
      <c r="Z517" s="743"/>
      <c r="AA517" s="743"/>
      <c r="AB517" s="743"/>
      <c r="AC517" s="743"/>
      <c r="AD517" s="743"/>
      <c r="AE517" s="743"/>
      <c r="AF517" s="743"/>
      <c r="AG517" s="743"/>
      <c r="AH517" s="743"/>
      <c r="AI517" s="743"/>
      <c r="AJ517" s="743"/>
      <c r="AK517" s="743"/>
      <c r="AL517" s="743"/>
      <c r="AM517" s="743"/>
      <c r="AN517" s="743"/>
    </row>
    <row r="518" customFormat="false" ht="17.25" hidden="false" customHeight="false" outlineLevel="0" collapsed="false">
      <c r="A518" s="2"/>
      <c r="B518" s="4"/>
      <c r="C518" s="619" t="n">
        <v>38</v>
      </c>
      <c r="D518" s="618"/>
      <c r="E518" s="619"/>
      <c r="F518" s="618"/>
      <c r="G518" s="620"/>
      <c r="H518" s="620"/>
      <c r="I518" s="620"/>
      <c r="J518" s="620"/>
      <c r="K518" s="620"/>
      <c r="L518" s="620"/>
      <c r="M518" s="620"/>
      <c r="N518" s="745" t="n">
        <f aca="false">N433-$K433</f>
        <v>0</v>
      </c>
      <c r="O518" s="745" t="n">
        <f aca="false">O433-$K433</f>
        <v>0</v>
      </c>
      <c r="P518" s="745" t="n">
        <f aca="false">P433-$K433</f>
        <v>0</v>
      </c>
      <c r="Q518" s="745" t="n">
        <f aca="false">Q433-$K433</f>
        <v>0</v>
      </c>
      <c r="R518" s="620"/>
      <c r="S518" s="746" t="n">
        <f aca="false">S433-$K433</f>
        <v>0</v>
      </c>
      <c r="T518" s="620"/>
      <c r="U518" s="742"/>
      <c r="V518" s="743"/>
      <c r="W518" s="743"/>
      <c r="X518" s="743"/>
      <c r="Y518" s="743"/>
      <c r="Z518" s="743"/>
      <c r="AA518" s="743"/>
      <c r="AB518" s="743"/>
      <c r="AC518" s="743"/>
      <c r="AD518" s="743"/>
      <c r="AE518" s="743"/>
      <c r="AF518" s="743"/>
      <c r="AG518" s="743"/>
      <c r="AH518" s="743"/>
      <c r="AI518" s="743"/>
      <c r="AJ518" s="743"/>
      <c r="AK518" s="743"/>
      <c r="AL518" s="743"/>
      <c r="AM518" s="743"/>
      <c r="AN518" s="743"/>
    </row>
    <row r="519" customFormat="false" ht="17.25" hidden="false" customHeight="false" outlineLevel="0" collapsed="false">
      <c r="A519" s="2"/>
      <c r="B519" s="4"/>
      <c r="C519" s="619" t="n">
        <v>39</v>
      </c>
      <c r="D519" s="618"/>
      <c r="E519" s="619"/>
      <c r="F519" s="618"/>
      <c r="G519" s="620"/>
      <c r="H519" s="620"/>
      <c r="I519" s="620"/>
      <c r="J519" s="620"/>
      <c r="K519" s="620"/>
      <c r="L519" s="620"/>
      <c r="M519" s="620"/>
      <c r="N519" s="745" t="n">
        <f aca="false">N434-$K434</f>
        <v>0</v>
      </c>
      <c r="O519" s="745" t="n">
        <f aca="false">O434-$K434</f>
        <v>0</v>
      </c>
      <c r="P519" s="745" t="n">
        <f aca="false">P434-$K434</f>
        <v>0</v>
      </c>
      <c r="Q519" s="745" t="n">
        <f aca="false">Q434-$K434</f>
        <v>0</v>
      </c>
      <c r="R519" s="620"/>
      <c r="S519" s="746" t="n">
        <f aca="false">S434-$K434</f>
        <v>0</v>
      </c>
      <c r="T519" s="620"/>
      <c r="U519" s="742"/>
      <c r="V519" s="743"/>
      <c r="W519" s="743"/>
      <c r="X519" s="743"/>
      <c r="Y519" s="743"/>
      <c r="Z519" s="743"/>
      <c r="AA519" s="743"/>
      <c r="AB519" s="743"/>
      <c r="AC519" s="743"/>
      <c r="AD519" s="743"/>
      <c r="AE519" s="743"/>
      <c r="AF519" s="743"/>
      <c r="AG519" s="743"/>
      <c r="AH519" s="743"/>
      <c r="AI519" s="743"/>
      <c r="AJ519" s="743"/>
      <c r="AK519" s="743"/>
      <c r="AL519" s="743"/>
      <c r="AM519" s="743"/>
      <c r="AN519" s="743"/>
    </row>
    <row r="520" customFormat="false" ht="17.25" hidden="false" customHeight="false" outlineLevel="0" collapsed="false">
      <c r="A520" s="2"/>
      <c r="B520" s="4"/>
      <c r="C520" s="619" t="n">
        <v>40</v>
      </c>
      <c r="D520" s="618"/>
      <c r="E520" s="619"/>
      <c r="F520" s="618"/>
      <c r="G520" s="620"/>
      <c r="H520" s="620"/>
      <c r="I520" s="620"/>
      <c r="J520" s="620"/>
      <c r="K520" s="620"/>
      <c r="L520" s="620"/>
      <c r="M520" s="620"/>
      <c r="N520" s="745" t="n">
        <f aca="false">N435-$K435</f>
        <v>0</v>
      </c>
      <c r="O520" s="745" t="n">
        <f aca="false">O435-$K435</f>
        <v>0</v>
      </c>
      <c r="P520" s="745" t="n">
        <f aca="false">P435-$K435</f>
        <v>0</v>
      </c>
      <c r="Q520" s="745" t="n">
        <f aca="false">Q435-$K435</f>
        <v>0</v>
      </c>
      <c r="R520" s="620"/>
      <c r="S520" s="746" t="n">
        <f aca="false">S435-$K435</f>
        <v>0</v>
      </c>
      <c r="T520" s="620"/>
      <c r="U520" s="742"/>
      <c r="V520" s="743"/>
      <c r="W520" s="743"/>
      <c r="X520" s="743"/>
      <c r="Y520" s="743"/>
      <c r="Z520" s="743"/>
      <c r="AA520" s="743"/>
      <c r="AB520" s="743"/>
      <c r="AC520" s="743"/>
      <c r="AD520" s="743"/>
      <c r="AE520" s="743"/>
      <c r="AF520" s="743"/>
      <c r="AG520" s="743"/>
      <c r="AH520" s="743"/>
      <c r="AI520" s="743"/>
      <c r="AJ520" s="743"/>
      <c r="AK520" s="743"/>
      <c r="AL520" s="743"/>
      <c r="AM520" s="743"/>
      <c r="AN520" s="743"/>
    </row>
    <row r="521" customFormat="false" ht="17.25" hidden="false" customHeight="false" outlineLevel="0" collapsed="false">
      <c r="A521" s="2"/>
      <c r="B521" s="4"/>
      <c r="C521" s="619"/>
      <c r="D521" s="618"/>
      <c r="E521" s="619"/>
      <c r="F521" s="618"/>
      <c r="G521" s="620"/>
      <c r="H521" s="620"/>
      <c r="I521" s="620"/>
      <c r="J521" s="620"/>
      <c r="K521" s="620"/>
      <c r="L521" s="620"/>
      <c r="M521" s="620"/>
      <c r="N521" s="740"/>
      <c r="O521" s="740"/>
      <c r="P521" s="740"/>
      <c r="Q521" s="740"/>
      <c r="R521" s="620"/>
      <c r="S521" s="747" t="n">
        <f aca="false">VLOOKUP($C$55,$C$480:$S$520,S438,0)/$C$55</f>
        <v>0</v>
      </c>
      <c r="T521" s="620"/>
      <c r="U521" s="742"/>
      <c r="V521" s="743"/>
      <c r="W521" s="743"/>
      <c r="X521" s="743"/>
      <c r="Y521" s="743"/>
      <c r="Z521" s="743"/>
      <c r="AA521" s="743"/>
      <c r="AB521" s="743"/>
      <c r="AC521" s="743"/>
      <c r="AD521" s="743"/>
      <c r="AE521" s="743"/>
      <c r="AF521" s="743"/>
      <c r="AG521" s="743"/>
      <c r="AH521" s="743"/>
      <c r="AI521" s="743"/>
      <c r="AJ521" s="743"/>
      <c r="AK521" s="743"/>
      <c r="AL521" s="743"/>
      <c r="AM521" s="743"/>
      <c r="AN521" s="743"/>
    </row>
    <row r="522" customFormat="false" ht="17.25" hidden="false" customHeight="false" outlineLevel="0" collapsed="false">
      <c r="A522" s="2"/>
      <c r="B522" s="4"/>
      <c r="C522" s="620"/>
      <c r="D522" s="618"/>
      <c r="E522" s="620"/>
      <c r="F522" s="618"/>
      <c r="G522" s="620"/>
      <c r="H522" s="620"/>
      <c r="I522" s="620"/>
      <c r="J522" s="620"/>
      <c r="K522" s="620"/>
      <c r="L522" s="620"/>
      <c r="M522" s="620"/>
      <c r="N522" s="740"/>
      <c r="O522" s="740"/>
      <c r="P522" s="740"/>
      <c r="Q522" s="740"/>
      <c r="R522" s="620"/>
      <c r="S522" s="741"/>
      <c r="T522" s="620"/>
      <c r="U522" s="742"/>
      <c r="V522" s="743"/>
      <c r="W522" s="743"/>
      <c r="X522" s="743"/>
      <c r="Y522" s="743"/>
      <c r="Z522" s="743"/>
      <c r="AA522" s="743"/>
      <c r="AB522" s="743"/>
      <c r="AC522" s="743"/>
      <c r="AD522" s="743"/>
      <c r="AE522" s="743"/>
      <c r="AF522" s="743"/>
      <c r="AG522" s="743"/>
      <c r="AH522" s="743"/>
      <c r="AI522" s="743"/>
      <c r="AJ522" s="743"/>
      <c r="AK522" s="743"/>
      <c r="AL522" s="743"/>
      <c r="AM522" s="743"/>
      <c r="AN522" s="743"/>
    </row>
    <row r="523" customFormat="false" ht="17.25" hidden="false" customHeight="false" outlineLevel="0" collapsed="false">
      <c r="A523" s="2"/>
      <c r="B523" s="4"/>
      <c r="C523" s="620" t="n">
        <v>1</v>
      </c>
      <c r="D523" s="683"/>
      <c r="E523" s="620"/>
      <c r="F523" s="683"/>
      <c r="G523" s="639"/>
      <c r="H523" s="639"/>
      <c r="I523" s="639"/>
      <c r="J523" s="639"/>
      <c r="K523" s="639"/>
      <c r="L523" s="639"/>
      <c r="M523" s="639" t="s">
        <v>227</v>
      </c>
      <c r="N523" s="748" t="n">
        <f aca="false">N439-$K439</f>
        <v>0</v>
      </c>
      <c r="O523" s="748" t="n">
        <f aca="false">O439-$K439</f>
        <v>0</v>
      </c>
      <c r="P523" s="748" t="n">
        <f aca="false">P439-$K439</f>
        <v>0</v>
      </c>
      <c r="Q523" s="748" t="n">
        <f aca="false">Q439-$K439</f>
        <v>0</v>
      </c>
      <c r="R523" s="639"/>
      <c r="S523" s="749" t="n">
        <f aca="false">S439-$K439</f>
        <v>0</v>
      </c>
      <c r="T523" s="639"/>
      <c r="U523" s="750" t="n">
        <f aca="false">U439-$K439</f>
        <v>8400</v>
      </c>
      <c r="V523" s="751" t="n">
        <f aca="false">V439-$K439</f>
        <v>10470</v>
      </c>
      <c r="W523" s="751" t="n">
        <f aca="false">W439-$K439</f>
        <v>500500</v>
      </c>
      <c r="X523" s="751" t="n">
        <f aca="false">X439-$K439</f>
        <v>10420</v>
      </c>
      <c r="Y523" s="751" t="n">
        <f aca="false">Y439-$K439</f>
        <v>10430</v>
      </c>
      <c r="Z523" s="751" t="n">
        <f aca="false">Z439-$K439</f>
        <v>9930</v>
      </c>
      <c r="AA523" s="751" t="n">
        <f aca="false">AA439-$K439</f>
        <v>32820</v>
      </c>
      <c r="AB523" s="751" t="n">
        <f aca="false">AB439-$K439</f>
        <v>12880</v>
      </c>
      <c r="AC523" s="751" t="n">
        <f aca="false">AC439-$K439</f>
        <v>24380</v>
      </c>
      <c r="AD523" s="751" t="n">
        <f aca="false">AD439-$K439</f>
        <v>6500</v>
      </c>
      <c r="AE523" s="751" t="n">
        <f aca="false">AE439-$K439</f>
        <v>34350</v>
      </c>
      <c r="AF523" s="751" t="n">
        <f aca="false">AF439-$K439</f>
        <v>50350</v>
      </c>
      <c r="AG523" s="751" t="n">
        <f aca="false">AG439-$K439</f>
        <v>44350</v>
      </c>
      <c r="AH523" s="751" t="n">
        <f aca="false">AH439-$K439</f>
        <v>60350</v>
      </c>
      <c r="AI523" s="751" t="n">
        <f aca="false">AI439-$K439</f>
        <v>7600</v>
      </c>
      <c r="AJ523" s="751" t="n">
        <f aca="false">AJ439-$K439</f>
        <v>36520</v>
      </c>
      <c r="AK523" s="751" t="n">
        <f aca="false">AK439-$K439</f>
        <v>34350</v>
      </c>
      <c r="AL523" s="751" t="e">
        <f aca="false">AL439-$K439</f>
        <v>#N/A</v>
      </c>
      <c r="AM523" s="751" t="e">
        <f aca="false">AM439-$K439</f>
        <v>#N/A</v>
      </c>
      <c r="AN523" s="751" t="e">
        <f aca="false">AN439-$K439</f>
        <v>#N/A</v>
      </c>
    </row>
    <row r="524" customFormat="false" ht="17.25" hidden="false" customHeight="false" outlineLevel="0" collapsed="false">
      <c r="A524" s="2"/>
      <c r="B524" s="4"/>
      <c r="C524" s="620" t="n">
        <v>2</v>
      </c>
      <c r="D524" s="683"/>
      <c r="E524" s="620"/>
      <c r="F524" s="683"/>
      <c r="G524" s="639"/>
      <c r="H524" s="639"/>
      <c r="I524" s="639"/>
      <c r="J524" s="639"/>
      <c r="K524" s="639"/>
      <c r="L524" s="639"/>
      <c r="M524" s="639"/>
      <c r="N524" s="748" t="n">
        <f aca="false">N440-$K440</f>
        <v>0</v>
      </c>
      <c r="O524" s="748" t="n">
        <f aca="false">O440-$K440</f>
        <v>0</v>
      </c>
      <c r="P524" s="748" t="n">
        <f aca="false">P440-$K440</f>
        <v>0</v>
      </c>
      <c r="Q524" s="748" t="n">
        <f aca="false">Q440-$K440</f>
        <v>0</v>
      </c>
      <c r="R524" s="639"/>
      <c r="S524" s="749" t="n">
        <f aca="false">S440-$K440</f>
        <v>0</v>
      </c>
      <c r="T524" s="639"/>
      <c r="U524" s="750" t="n">
        <f aca="false">U440-$K440</f>
        <v>8816</v>
      </c>
      <c r="V524" s="751" t="n">
        <f aca="false">V440-$K440</f>
        <v>10958.8</v>
      </c>
      <c r="W524" s="751" t="n">
        <f aca="false">W440-$K440</f>
        <v>501020</v>
      </c>
      <c r="X524" s="751" t="n">
        <f aca="false">X440-$K440</f>
        <v>10856.8</v>
      </c>
      <c r="Y524" s="751" t="n">
        <f aca="false">Y440-$K440</f>
        <v>10877.2</v>
      </c>
      <c r="Z524" s="751" t="n">
        <f aca="false">Z440-$K440</f>
        <v>10377.2</v>
      </c>
      <c r="AA524" s="751" t="n">
        <f aca="false">AA440-$K440</f>
        <v>33672.8</v>
      </c>
      <c r="AB524" s="751" t="n">
        <f aca="false">AB440-$K440</f>
        <v>13795.2</v>
      </c>
      <c r="AC524" s="751" t="n">
        <f aca="false">AC440-$K440</f>
        <v>25295.2</v>
      </c>
      <c r="AD524" s="751" t="n">
        <f aca="false">AD440-$K440</f>
        <v>6500</v>
      </c>
      <c r="AE524" s="751" t="n">
        <f aca="false">AE440-$K440</f>
        <v>34714</v>
      </c>
      <c r="AF524" s="751" t="n">
        <f aca="false">AF440-$K440</f>
        <v>50714</v>
      </c>
      <c r="AG524" s="751" t="n">
        <f aca="false">AG440-$K440</f>
        <v>44714</v>
      </c>
      <c r="AH524" s="751" t="n">
        <f aca="false">AH440-$K440</f>
        <v>60714</v>
      </c>
      <c r="AI524" s="751" t="n">
        <f aca="false">AI440-$K440</f>
        <v>7704</v>
      </c>
      <c r="AJ524" s="751" t="n">
        <f aca="false">AJ440-$K440</f>
        <v>37060.8</v>
      </c>
      <c r="AK524" s="751" t="n">
        <f aca="false">AK440-$K440</f>
        <v>34714</v>
      </c>
      <c r="AL524" s="751" t="e">
        <f aca="false">AL440-$K440</f>
        <v>#N/A</v>
      </c>
      <c r="AM524" s="751" t="e">
        <f aca="false">AM440-$K440</f>
        <v>#N/A</v>
      </c>
      <c r="AN524" s="751" t="e">
        <f aca="false">AN440-$K440</f>
        <v>#N/A</v>
      </c>
    </row>
    <row r="525" customFormat="false" ht="17.25" hidden="false" customHeight="false" outlineLevel="0" collapsed="false">
      <c r="A525" s="2"/>
      <c r="B525" s="4"/>
      <c r="C525" s="620" t="n">
        <v>3</v>
      </c>
      <c r="D525" s="683"/>
      <c r="E525" s="620"/>
      <c r="F525" s="683"/>
      <c r="G525" s="639"/>
      <c r="H525" s="639"/>
      <c r="I525" s="639"/>
      <c r="J525" s="639"/>
      <c r="K525" s="639"/>
      <c r="L525" s="639"/>
      <c r="M525" s="639"/>
      <c r="N525" s="748" t="n">
        <f aca="false">N441-$K441</f>
        <v>0</v>
      </c>
      <c r="O525" s="748" t="n">
        <f aca="false">O441-$K441</f>
        <v>0</v>
      </c>
      <c r="P525" s="748" t="n">
        <f aca="false">P441-$K441</f>
        <v>0</v>
      </c>
      <c r="Q525" s="748" t="n">
        <f aca="false">Q441-$K441</f>
        <v>0</v>
      </c>
      <c r="R525" s="639"/>
      <c r="S525" s="749" t="n">
        <f aca="false">S441-$K441</f>
        <v>0</v>
      </c>
      <c r="T525" s="639"/>
      <c r="U525" s="750" t="n">
        <f aca="false">U441-$K441</f>
        <v>9248.64</v>
      </c>
      <c r="V525" s="751" t="n">
        <f aca="false">V441-$K441</f>
        <v>11467.152</v>
      </c>
      <c r="W525" s="751" t="n">
        <f aca="false">W441-$K441</f>
        <v>501560.8</v>
      </c>
      <c r="X525" s="751" t="n">
        <f aca="false">X441-$K441</f>
        <v>11311.072</v>
      </c>
      <c r="Y525" s="751" t="n">
        <f aca="false">Y441-$K441</f>
        <v>11342.288</v>
      </c>
      <c r="Z525" s="751" t="n">
        <f aca="false">Z441-$K441</f>
        <v>10842.288</v>
      </c>
      <c r="AA525" s="751" t="n">
        <f aca="false">AA441-$K441</f>
        <v>34559.712</v>
      </c>
      <c r="AB525" s="751" t="n">
        <f aca="false">AB441-$K441</f>
        <v>14747.008</v>
      </c>
      <c r="AC525" s="751" t="n">
        <f aca="false">AC441-$K441</f>
        <v>26247.008</v>
      </c>
      <c r="AD525" s="751" t="n">
        <f aca="false">AD441-$K441</f>
        <v>6500</v>
      </c>
      <c r="AE525" s="751" t="n">
        <f aca="false">AE441-$K441</f>
        <v>35092.56</v>
      </c>
      <c r="AF525" s="751" t="n">
        <f aca="false">AF441-$K441</f>
        <v>51092.56</v>
      </c>
      <c r="AG525" s="751" t="n">
        <f aca="false">AG441-$K441</f>
        <v>45092.56</v>
      </c>
      <c r="AH525" s="751" t="n">
        <f aca="false">AH441-$K441</f>
        <v>61092.56</v>
      </c>
      <c r="AI525" s="751" t="n">
        <f aca="false">AI441-$K441</f>
        <v>7812.16</v>
      </c>
      <c r="AJ525" s="751" t="n">
        <f aca="false">AJ441-$K441</f>
        <v>37623.232</v>
      </c>
      <c r="AK525" s="751" t="n">
        <f aca="false">AK441-$K441</f>
        <v>35092.56</v>
      </c>
      <c r="AL525" s="751" t="e">
        <f aca="false">AL441-$K441</f>
        <v>#N/A</v>
      </c>
      <c r="AM525" s="751" t="e">
        <f aca="false">AM441-$K441</f>
        <v>#N/A</v>
      </c>
      <c r="AN525" s="751" t="e">
        <f aca="false">AN441-$K441</f>
        <v>#N/A</v>
      </c>
    </row>
    <row r="526" customFormat="false" ht="17.25" hidden="false" customHeight="false" outlineLevel="0" collapsed="false">
      <c r="A526" s="2"/>
      <c r="B526" s="4"/>
      <c r="C526" s="620" t="n">
        <v>4</v>
      </c>
      <c r="D526" s="683"/>
      <c r="E526" s="620"/>
      <c r="F526" s="683"/>
      <c r="G526" s="639"/>
      <c r="H526" s="639"/>
      <c r="I526" s="639"/>
      <c r="J526" s="639"/>
      <c r="K526" s="639"/>
      <c r="L526" s="639"/>
      <c r="M526" s="639"/>
      <c r="N526" s="748" t="n">
        <f aca="false">N442-$K442</f>
        <v>0</v>
      </c>
      <c r="O526" s="748" t="n">
        <f aca="false">O442-$K442</f>
        <v>0</v>
      </c>
      <c r="P526" s="748" t="n">
        <f aca="false">P442-$K442</f>
        <v>0</v>
      </c>
      <c r="Q526" s="748" t="n">
        <f aca="false">Q442-$K442</f>
        <v>0</v>
      </c>
      <c r="R526" s="639"/>
      <c r="S526" s="749" t="n">
        <f aca="false">S442-$K442</f>
        <v>0</v>
      </c>
      <c r="T526" s="639"/>
      <c r="U526" s="750" t="n">
        <f aca="false">U442-$K442</f>
        <v>9698.5856</v>
      </c>
      <c r="V526" s="751" t="n">
        <f aca="false">V442-$K442</f>
        <v>11995.83808</v>
      </c>
      <c r="W526" s="751" t="n">
        <f aca="false">W442-$K442</f>
        <v>502123.232</v>
      </c>
      <c r="X526" s="751" t="n">
        <f aca="false">X442-$K442</f>
        <v>11783.51488</v>
      </c>
      <c r="Y526" s="751" t="n">
        <f aca="false">Y442-$K442</f>
        <v>11825.97952</v>
      </c>
      <c r="Z526" s="751" t="n">
        <f aca="false">Z442-$K442</f>
        <v>11325.97952</v>
      </c>
      <c r="AA526" s="751" t="n">
        <f aca="false">AA442-$K442</f>
        <v>35482.10048</v>
      </c>
      <c r="AB526" s="751" t="n">
        <f aca="false">AB442-$K442</f>
        <v>15736.88832</v>
      </c>
      <c r="AC526" s="751" t="n">
        <f aca="false">AC442-$K442</f>
        <v>27236.88832</v>
      </c>
      <c r="AD526" s="751" t="n">
        <f aca="false">AD442-$K442</f>
        <v>6500</v>
      </c>
      <c r="AE526" s="751" t="n">
        <f aca="false">AE442-$K442</f>
        <v>35486.2624</v>
      </c>
      <c r="AF526" s="751" t="n">
        <f aca="false">AF442-$K442</f>
        <v>51486.2624</v>
      </c>
      <c r="AG526" s="751" t="n">
        <f aca="false">AG442-$K442</f>
        <v>45486.2624</v>
      </c>
      <c r="AH526" s="751" t="n">
        <f aca="false">AH442-$K442</f>
        <v>61486.2624</v>
      </c>
      <c r="AI526" s="751" t="n">
        <f aca="false">AI442-$K442</f>
        <v>7924.6464</v>
      </c>
      <c r="AJ526" s="751" t="n">
        <f aca="false">AJ442-$K442</f>
        <v>38208.16128</v>
      </c>
      <c r="AK526" s="751" t="n">
        <f aca="false">AK442-$K442</f>
        <v>35486.2624</v>
      </c>
      <c r="AL526" s="751" t="e">
        <f aca="false">AL442-$K442</f>
        <v>#N/A</v>
      </c>
      <c r="AM526" s="751" t="e">
        <f aca="false">AM442-$K442</f>
        <v>#N/A</v>
      </c>
      <c r="AN526" s="751" t="e">
        <f aca="false">AN442-$K442</f>
        <v>#N/A</v>
      </c>
    </row>
    <row r="527" customFormat="false" ht="17.25" hidden="false" customHeight="false" outlineLevel="0" collapsed="false">
      <c r="A527" s="2"/>
      <c r="B527" s="4"/>
      <c r="C527" s="620" t="n">
        <v>5</v>
      </c>
      <c r="D527" s="683"/>
      <c r="E527" s="620"/>
      <c r="F527" s="683"/>
      <c r="G527" s="639"/>
      <c r="H527" s="639"/>
      <c r="I527" s="639"/>
      <c r="J527" s="639"/>
      <c r="K527" s="639"/>
      <c r="L527" s="639"/>
      <c r="M527" s="639"/>
      <c r="N527" s="748" t="n">
        <f aca="false">N443-$K443</f>
        <v>0</v>
      </c>
      <c r="O527" s="748" t="n">
        <f aca="false">O443-$K443</f>
        <v>0</v>
      </c>
      <c r="P527" s="748" t="n">
        <f aca="false">P443-$K443</f>
        <v>0</v>
      </c>
      <c r="Q527" s="748" t="n">
        <f aca="false">Q443-$K443</f>
        <v>0</v>
      </c>
      <c r="R527" s="639"/>
      <c r="S527" s="749" t="n">
        <f aca="false">S443-$K443</f>
        <v>0</v>
      </c>
      <c r="T527" s="639"/>
      <c r="U527" s="750" t="n">
        <f aca="false">U443-$K443</f>
        <v>10166.529024</v>
      </c>
      <c r="V527" s="751" t="n">
        <f aca="false">V443-$K443</f>
        <v>12545.6716032</v>
      </c>
      <c r="W527" s="751" t="n">
        <f aca="false">W443-$K443</f>
        <v>502708.16128</v>
      </c>
      <c r="X527" s="751" t="n">
        <f aca="false">X443-$K443</f>
        <v>12274.8554752</v>
      </c>
      <c r="Y527" s="751" t="n">
        <f aca="false">Y443-$K443</f>
        <v>12329.0187008</v>
      </c>
      <c r="Z527" s="751" t="n">
        <f aca="false">Z443-$K443</f>
        <v>11829.0187008</v>
      </c>
      <c r="AA527" s="751" t="n">
        <f aca="false">AA443-$K443</f>
        <v>36441.3844992</v>
      </c>
      <c r="AB527" s="751" t="n">
        <f aca="false">AB443-$K443</f>
        <v>16766.3638528</v>
      </c>
      <c r="AC527" s="751" t="n">
        <f aca="false">AC443-$K443</f>
        <v>28266.3638528</v>
      </c>
      <c r="AD527" s="751" t="n">
        <f aca="false">AD443-$K443</f>
        <v>6500</v>
      </c>
      <c r="AE527" s="751" t="n">
        <f aca="false">AE443-$K443</f>
        <v>35895.712896</v>
      </c>
      <c r="AF527" s="751" t="n">
        <f aca="false">AF443-$K443</f>
        <v>51895.712896</v>
      </c>
      <c r="AG527" s="751" t="n">
        <f aca="false">AG443-$K443</f>
        <v>45895.712896</v>
      </c>
      <c r="AH527" s="751" t="n">
        <f aca="false">AH443-$K443</f>
        <v>61895.712896</v>
      </c>
      <c r="AI527" s="751" t="n">
        <f aca="false">AI443-$K443</f>
        <v>8041.632256</v>
      </c>
      <c r="AJ527" s="751" t="n">
        <f aca="false">AJ443-$K443</f>
        <v>38816.4877312</v>
      </c>
      <c r="AK527" s="751" t="n">
        <f aca="false">AK443-$K443</f>
        <v>35895.712896</v>
      </c>
      <c r="AL527" s="751" t="e">
        <f aca="false">AL443-$K443</f>
        <v>#N/A</v>
      </c>
      <c r="AM527" s="751" t="e">
        <f aca="false">AM443-$K443</f>
        <v>#N/A</v>
      </c>
      <c r="AN527" s="751" t="e">
        <f aca="false">AN443-$K443</f>
        <v>#N/A</v>
      </c>
    </row>
    <row r="528" customFormat="false" ht="17.25" hidden="false" customHeight="false" outlineLevel="0" collapsed="false">
      <c r="A528" s="2"/>
      <c r="B528" s="4"/>
      <c r="C528" s="620" t="n">
        <v>6</v>
      </c>
      <c r="D528" s="683"/>
      <c r="E528" s="620"/>
      <c r="F528" s="683"/>
      <c r="G528" s="639"/>
      <c r="H528" s="639"/>
      <c r="I528" s="639"/>
      <c r="J528" s="639"/>
      <c r="K528" s="639"/>
      <c r="L528" s="639"/>
      <c r="M528" s="639"/>
      <c r="N528" s="748" t="n">
        <f aca="false">N444-$K444</f>
        <v>0</v>
      </c>
      <c r="O528" s="748" t="n">
        <f aca="false">O444-$K444</f>
        <v>0</v>
      </c>
      <c r="P528" s="748" t="n">
        <f aca="false">P444-$K444</f>
        <v>0</v>
      </c>
      <c r="Q528" s="748" t="n">
        <f aca="false">Q444-$K444</f>
        <v>0</v>
      </c>
      <c r="R528" s="639"/>
      <c r="S528" s="749" t="n">
        <f aca="false">S444-$K444</f>
        <v>0</v>
      </c>
      <c r="T528" s="639"/>
      <c r="U528" s="750" t="n">
        <f aca="false">U444-$K444</f>
        <v>10653.19018496</v>
      </c>
      <c r="V528" s="751" t="n">
        <f aca="false">V444-$K444</f>
        <v>13117.498467328</v>
      </c>
      <c r="W528" s="751" t="n">
        <f aca="false">W444-$K444</f>
        <v>503316.4877312</v>
      </c>
      <c r="X528" s="751" t="n">
        <f aca="false">X444-$K444</f>
        <v>12785.849694208</v>
      </c>
      <c r="Y528" s="751" t="n">
        <f aca="false">Y444-$K444</f>
        <v>12852.179448832</v>
      </c>
      <c r="Z528" s="751" t="n">
        <f aca="false">Z444-$K444</f>
        <v>12352.179448832</v>
      </c>
      <c r="AA528" s="751" t="n">
        <f aca="false">AA444-$K444</f>
        <v>37439.039879168</v>
      </c>
      <c r="AB528" s="751" t="n">
        <f aca="false">AB444-$K444</f>
        <v>17837.018406912</v>
      </c>
      <c r="AC528" s="751" t="n">
        <f aca="false">AC444-$K444</f>
        <v>29337.018406912</v>
      </c>
      <c r="AD528" s="751" t="n">
        <f aca="false">AD444-$K444</f>
        <v>6500</v>
      </c>
      <c r="AE528" s="751" t="n">
        <f aca="false">AE444-$K444</f>
        <v>36321.54141184</v>
      </c>
      <c r="AF528" s="751" t="n">
        <f aca="false">AF444-$K444</f>
        <v>52321.54141184</v>
      </c>
      <c r="AG528" s="751" t="n">
        <f aca="false">AG444-$K444</f>
        <v>46321.54141184</v>
      </c>
      <c r="AH528" s="751" t="n">
        <f aca="false">AH444-$K444</f>
        <v>62321.54141184</v>
      </c>
      <c r="AI528" s="751" t="n">
        <f aca="false">AI444-$K444</f>
        <v>8163.29754624</v>
      </c>
      <c r="AJ528" s="751" t="n">
        <f aca="false">AJ444-$K444</f>
        <v>39449.147240448</v>
      </c>
      <c r="AK528" s="751" t="n">
        <f aca="false">AK444-$K444</f>
        <v>36321.54141184</v>
      </c>
      <c r="AL528" s="751" t="e">
        <f aca="false">AL444-$K444</f>
        <v>#N/A</v>
      </c>
      <c r="AM528" s="751" t="e">
        <f aca="false">AM444-$K444</f>
        <v>#N/A</v>
      </c>
      <c r="AN528" s="751" t="e">
        <f aca="false">AN444-$K444</f>
        <v>#N/A</v>
      </c>
    </row>
    <row r="529" customFormat="false" ht="17.25" hidden="false" customHeight="false" outlineLevel="0" collapsed="false">
      <c r="A529" s="2"/>
      <c r="B529" s="4"/>
      <c r="C529" s="620" t="n">
        <v>7</v>
      </c>
      <c r="D529" s="683"/>
      <c r="E529" s="620"/>
      <c r="F529" s="683"/>
      <c r="G529" s="639"/>
      <c r="H529" s="639"/>
      <c r="I529" s="639"/>
      <c r="J529" s="639"/>
      <c r="K529" s="639"/>
      <c r="L529" s="639"/>
      <c r="M529" s="639"/>
      <c r="N529" s="748" t="n">
        <f aca="false">N445-$K445</f>
        <v>0</v>
      </c>
      <c r="O529" s="748" t="n">
        <f aca="false">O445-$K445</f>
        <v>0</v>
      </c>
      <c r="P529" s="748" t="n">
        <f aca="false">P445-$K445</f>
        <v>0</v>
      </c>
      <c r="Q529" s="748" t="n">
        <f aca="false">Q445-$K445</f>
        <v>0</v>
      </c>
      <c r="R529" s="639"/>
      <c r="S529" s="749" t="n">
        <f aca="false">S445-$K445</f>
        <v>0</v>
      </c>
      <c r="T529" s="639"/>
      <c r="U529" s="750" t="n">
        <f aca="false">U445-$K445</f>
        <v>11159.3177923584</v>
      </c>
      <c r="V529" s="751" t="n">
        <f aca="false">V445-$K445</f>
        <v>13712.1984060211</v>
      </c>
      <c r="W529" s="751" t="n">
        <f aca="false">W445-$K445</f>
        <v>503949.147240448</v>
      </c>
      <c r="X529" s="751" t="n">
        <f aca="false">X445-$K445</f>
        <v>13317.2836819763</v>
      </c>
      <c r="Y529" s="751" t="n">
        <f aca="false">Y445-$K445</f>
        <v>13396.2666267853</v>
      </c>
      <c r="Z529" s="751" t="n">
        <f aca="false">Z445-$K445</f>
        <v>12896.2666267853</v>
      </c>
      <c r="AA529" s="751" t="n">
        <f aca="false">AA445-$K445</f>
        <v>38476.6014743347</v>
      </c>
      <c r="AB529" s="751" t="n">
        <f aca="false">AB445-$K445</f>
        <v>18950.4991431885</v>
      </c>
      <c r="AC529" s="751" t="n">
        <f aca="false">AC445-$K445</f>
        <v>30450.4991431885</v>
      </c>
      <c r="AD529" s="751" t="n">
        <f aca="false">AD445-$K445</f>
        <v>6500</v>
      </c>
      <c r="AE529" s="751" t="n">
        <f aca="false">AE445-$K445</f>
        <v>36764.4030683136</v>
      </c>
      <c r="AF529" s="751" t="n">
        <f aca="false">AF445-$K445</f>
        <v>52764.4030683136</v>
      </c>
      <c r="AG529" s="751" t="n">
        <f aca="false">AG445-$K445</f>
        <v>46764.4030683136</v>
      </c>
      <c r="AH529" s="751" t="n">
        <f aca="false">AH445-$K445</f>
        <v>62764.4030683136</v>
      </c>
      <c r="AI529" s="751" t="n">
        <f aca="false">AI445-$K445</f>
        <v>8289.8294480896</v>
      </c>
      <c r="AJ529" s="751" t="n">
        <f aca="false">AJ445-$K445</f>
        <v>40107.1131300659</v>
      </c>
      <c r="AK529" s="751" t="n">
        <f aca="false">AK445-$K445</f>
        <v>36764.4030683136</v>
      </c>
      <c r="AL529" s="751" t="e">
        <f aca="false">AL445-$K445</f>
        <v>#N/A</v>
      </c>
      <c r="AM529" s="751" t="e">
        <f aca="false">AM445-$K445</f>
        <v>#N/A</v>
      </c>
      <c r="AN529" s="751" t="e">
        <f aca="false">AN445-$K445</f>
        <v>#N/A</v>
      </c>
    </row>
    <row r="530" customFormat="false" ht="17.25" hidden="false" customHeight="false" outlineLevel="0" collapsed="false">
      <c r="A530" s="2"/>
      <c r="B530" s="4"/>
      <c r="C530" s="620" t="n">
        <v>8</v>
      </c>
      <c r="D530" s="683"/>
      <c r="E530" s="620"/>
      <c r="F530" s="683"/>
      <c r="G530" s="639"/>
      <c r="H530" s="639"/>
      <c r="I530" s="639"/>
      <c r="J530" s="639"/>
      <c r="K530" s="639"/>
      <c r="L530" s="639"/>
      <c r="M530" s="639"/>
      <c r="N530" s="748" t="n">
        <f aca="false">N446-$K446</f>
        <v>0</v>
      </c>
      <c r="O530" s="748" t="n">
        <f aca="false">O446-$K446</f>
        <v>0</v>
      </c>
      <c r="P530" s="748" t="n">
        <f aca="false">P446-$K446</f>
        <v>0</v>
      </c>
      <c r="Q530" s="748" t="n">
        <f aca="false">Q446-$K446</f>
        <v>0</v>
      </c>
      <c r="R530" s="639"/>
      <c r="S530" s="749" t="n">
        <f aca="false">S446-$K446</f>
        <v>0</v>
      </c>
      <c r="T530" s="639"/>
      <c r="U530" s="750" t="n">
        <f aca="false">U446-$K446</f>
        <v>11685.6905040527</v>
      </c>
      <c r="V530" s="751" t="n">
        <f aca="false">V446-$K446</f>
        <v>14330.686342262</v>
      </c>
      <c r="W530" s="751" t="n">
        <f aca="false">W446-$K446</f>
        <v>504607.113130066</v>
      </c>
      <c r="X530" s="751" t="n">
        <f aca="false">X446-$K446</f>
        <v>13869.9750292554</v>
      </c>
      <c r="Y530" s="751" t="n">
        <f aca="false">Y446-$K446</f>
        <v>13962.1172918567</v>
      </c>
      <c r="Z530" s="751" t="n">
        <f aca="false">Z446-$K446</f>
        <v>13462.1172918567</v>
      </c>
      <c r="AA530" s="751" t="n">
        <f aca="false">AA446-$K446</f>
        <v>39555.6655333081</v>
      </c>
      <c r="AB530" s="751" t="n">
        <f aca="false">AB446-$K446</f>
        <v>20108.519108916</v>
      </c>
      <c r="AC530" s="751" t="n">
        <f aca="false">AC446-$K446</f>
        <v>31608.519108916</v>
      </c>
      <c r="AD530" s="751" t="n">
        <f aca="false">AD446-$K446</f>
        <v>6500</v>
      </c>
      <c r="AE530" s="751" t="n">
        <f aca="false">AE446-$K446</f>
        <v>37224.9791910461</v>
      </c>
      <c r="AF530" s="751" t="n">
        <f aca="false">AF446-$K446</f>
        <v>53224.9791910461</v>
      </c>
      <c r="AG530" s="751" t="n">
        <f aca="false">AG446-$K446</f>
        <v>47224.9791910461</v>
      </c>
      <c r="AH530" s="751" t="n">
        <f aca="false">AH446-$K446</f>
        <v>63224.9791910461</v>
      </c>
      <c r="AI530" s="751" t="n">
        <f aca="false">AI446-$K446</f>
        <v>8421.42262601318</v>
      </c>
      <c r="AJ530" s="751" t="n">
        <f aca="false">AJ446-$K446</f>
        <v>40791.3976552686</v>
      </c>
      <c r="AK530" s="751" t="n">
        <f aca="false">AK446-$K446</f>
        <v>37224.9791910461</v>
      </c>
      <c r="AL530" s="751" t="e">
        <f aca="false">AL446-$K446</f>
        <v>#N/A</v>
      </c>
      <c r="AM530" s="751" t="e">
        <f aca="false">AM446-$K446</f>
        <v>#N/A</v>
      </c>
      <c r="AN530" s="751" t="e">
        <f aca="false">AN446-$K446</f>
        <v>#N/A</v>
      </c>
    </row>
    <row r="531" customFormat="false" ht="17.25" hidden="false" customHeight="false" outlineLevel="0" collapsed="false">
      <c r="A531" s="2"/>
      <c r="B531" s="4"/>
      <c r="C531" s="620" t="n">
        <v>9</v>
      </c>
      <c r="D531" s="683"/>
      <c r="E531" s="620"/>
      <c r="F531" s="683"/>
      <c r="G531" s="639"/>
      <c r="H531" s="639"/>
      <c r="I531" s="639"/>
      <c r="J531" s="639"/>
      <c r="K531" s="639"/>
      <c r="L531" s="639"/>
      <c r="M531" s="639"/>
      <c r="N531" s="748" t="n">
        <f aca="false">N447-$K447</f>
        <v>0</v>
      </c>
      <c r="O531" s="748" t="n">
        <f aca="false">O447-$K447</f>
        <v>0</v>
      </c>
      <c r="P531" s="748" t="n">
        <f aca="false">P447-$K447</f>
        <v>0</v>
      </c>
      <c r="Q531" s="748" t="n">
        <f aca="false">Q447-$K447</f>
        <v>0</v>
      </c>
      <c r="R531" s="639"/>
      <c r="S531" s="749" t="n">
        <f aca="false">S447-$K447</f>
        <v>0</v>
      </c>
      <c r="T531" s="639"/>
      <c r="U531" s="750" t="n">
        <f aca="false">U447-$K447</f>
        <v>12233.1181242148</v>
      </c>
      <c r="V531" s="751" t="n">
        <f aca="false">V447-$K447</f>
        <v>14973.9137959524</v>
      </c>
      <c r="W531" s="751" t="n">
        <f aca="false">W447-$K447</f>
        <v>505291.397655269</v>
      </c>
      <c r="X531" s="751" t="n">
        <f aca="false">X447-$K447</f>
        <v>14444.7740304256</v>
      </c>
      <c r="Y531" s="751" t="n">
        <f aca="false">Y447-$K447</f>
        <v>14550.601983531</v>
      </c>
      <c r="Z531" s="751" t="n">
        <f aca="false">Z447-$K447</f>
        <v>14050.601983531</v>
      </c>
      <c r="AA531" s="751" t="n">
        <f aca="false">AA447-$K447</f>
        <v>40677.8921546404</v>
      </c>
      <c r="AB531" s="751" t="n">
        <f aca="false">AB447-$K447</f>
        <v>21312.8598732727</v>
      </c>
      <c r="AC531" s="751" t="n">
        <f aca="false">AC447-$K447</f>
        <v>32812.8598732727</v>
      </c>
      <c r="AD531" s="751" t="n">
        <f aca="false">AD447-$K447</f>
        <v>6500</v>
      </c>
      <c r="AE531" s="751" t="n">
        <f aca="false">AE447-$K447</f>
        <v>37703.978358688</v>
      </c>
      <c r="AF531" s="751" t="n">
        <f aca="false">AF447-$K447</f>
        <v>53703.978358688</v>
      </c>
      <c r="AG531" s="751" t="n">
        <f aca="false">AG447-$K447</f>
        <v>47703.978358688</v>
      </c>
      <c r="AH531" s="751" t="n">
        <f aca="false">AH447-$K447</f>
        <v>63703.978358688</v>
      </c>
      <c r="AI531" s="751" t="n">
        <f aca="false">AI447-$K447</f>
        <v>8558.27953105371</v>
      </c>
      <c r="AJ531" s="751" t="n">
        <f aca="false">AJ447-$K447</f>
        <v>41503.0535614793</v>
      </c>
      <c r="AK531" s="751" t="n">
        <f aca="false">AK447-$K447</f>
        <v>37703.978358688</v>
      </c>
      <c r="AL531" s="751" t="e">
        <f aca="false">AL447-$K447</f>
        <v>#N/A</v>
      </c>
      <c r="AM531" s="751" t="e">
        <f aca="false">AM447-$K447</f>
        <v>#N/A</v>
      </c>
      <c r="AN531" s="751" t="e">
        <f aca="false">AN447-$K447</f>
        <v>#N/A</v>
      </c>
    </row>
    <row r="532" customFormat="false" ht="17.25" hidden="false" customHeight="false" outlineLevel="0" collapsed="false">
      <c r="A532" s="2"/>
      <c r="B532" s="4"/>
      <c r="C532" s="620" t="n">
        <v>10</v>
      </c>
      <c r="D532" s="683"/>
      <c r="E532" s="620"/>
      <c r="F532" s="683"/>
      <c r="G532" s="639"/>
      <c r="H532" s="639"/>
      <c r="I532" s="639"/>
      <c r="J532" s="639"/>
      <c r="K532" s="639"/>
      <c r="L532" s="639"/>
      <c r="M532" s="639"/>
      <c r="N532" s="748" t="n">
        <f aca="false">N448-$K448</f>
        <v>0</v>
      </c>
      <c r="O532" s="748" t="n">
        <f aca="false">O448-$K448</f>
        <v>0</v>
      </c>
      <c r="P532" s="748" t="n">
        <f aca="false">P448-$K448</f>
        <v>0</v>
      </c>
      <c r="Q532" s="748" t="n">
        <f aca="false">Q448-$K448</f>
        <v>0</v>
      </c>
      <c r="R532" s="639"/>
      <c r="S532" s="749" t="n">
        <f aca="false">S448-$K448</f>
        <v>0</v>
      </c>
      <c r="T532" s="639"/>
      <c r="U532" s="750" t="n">
        <f aca="false">U448-$K448</f>
        <v>12802.4428491834</v>
      </c>
      <c r="V532" s="751" t="n">
        <f aca="false">V448-$K448</f>
        <v>15642.8703477905</v>
      </c>
      <c r="W532" s="751" t="n">
        <f aca="false">W448-$K448</f>
        <v>506003.053561479</v>
      </c>
      <c r="X532" s="751" t="n">
        <f aca="false">X448-$K448</f>
        <v>15042.5649916426</v>
      </c>
      <c r="Y532" s="751" t="n">
        <f aca="false">Y448-$K448</f>
        <v>15162.6260628722</v>
      </c>
      <c r="Z532" s="751" t="n">
        <f aca="false">Z448-$K448</f>
        <v>14662.6260628722</v>
      </c>
      <c r="AA532" s="751" t="n">
        <f aca="false">AA448-$K448</f>
        <v>41845.007840826</v>
      </c>
      <c r="AB532" s="751" t="n">
        <f aca="false">AB448-$K448</f>
        <v>22565.3742682036</v>
      </c>
      <c r="AC532" s="751" t="n">
        <f aca="false">AC448-$K448</f>
        <v>34065.3742682036</v>
      </c>
      <c r="AD532" s="751" t="n">
        <f aca="false">AD448-$K448</f>
        <v>6500</v>
      </c>
      <c r="AE532" s="751" t="n">
        <f aca="false">AE448-$K448</f>
        <v>38202.1374930355</v>
      </c>
      <c r="AF532" s="751" t="n">
        <f aca="false">AF448-$K448</f>
        <v>54202.1374930355</v>
      </c>
      <c r="AG532" s="751" t="n">
        <f aca="false">AG448-$K448</f>
        <v>48202.1374930355</v>
      </c>
      <c r="AH532" s="751" t="n">
        <f aca="false">AH448-$K448</f>
        <v>64202.1374930355</v>
      </c>
      <c r="AI532" s="751" t="n">
        <f aca="false">AI448-$K448</f>
        <v>8700.61071229586</v>
      </c>
      <c r="AJ532" s="751" t="n">
        <f aca="false">AJ448-$K448</f>
        <v>42243.1757039385</v>
      </c>
      <c r="AK532" s="751" t="n">
        <f aca="false">AK448-$K448</f>
        <v>38202.1374930355</v>
      </c>
      <c r="AL532" s="751" t="e">
        <f aca="false">AL448-$K448</f>
        <v>#N/A</v>
      </c>
      <c r="AM532" s="751" t="e">
        <f aca="false">AM448-$K448</f>
        <v>#N/A</v>
      </c>
      <c r="AN532" s="751" t="e">
        <f aca="false">AN448-$K448</f>
        <v>#N/A</v>
      </c>
    </row>
    <row r="533" customFormat="false" ht="17.25" hidden="false" customHeight="false" outlineLevel="0" collapsed="false">
      <c r="A533" s="2"/>
      <c r="B533" s="4"/>
      <c r="C533" s="620" t="n">
        <v>11</v>
      </c>
      <c r="D533" s="683"/>
      <c r="E533" s="620"/>
      <c r="F533" s="683"/>
      <c r="G533" s="639"/>
      <c r="H533" s="639"/>
      <c r="I533" s="639"/>
      <c r="J533" s="639"/>
      <c r="K533" s="639"/>
      <c r="L533" s="639"/>
      <c r="M533" s="639"/>
      <c r="N533" s="748" t="n">
        <f aca="false">N449-$K449</f>
        <v>0</v>
      </c>
      <c r="O533" s="748" t="n">
        <f aca="false">O449-$K449</f>
        <v>0</v>
      </c>
      <c r="P533" s="748" t="n">
        <f aca="false">P449-$K449</f>
        <v>0</v>
      </c>
      <c r="Q533" s="748" t="n">
        <f aca="false">Q449-$K449</f>
        <v>0</v>
      </c>
      <c r="R533" s="639"/>
      <c r="S533" s="749" t="n">
        <f aca="false">S449-$K449</f>
        <v>0</v>
      </c>
      <c r="T533" s="639"/>
      <c r="U533" s="750" t="n">
        <f aca="false">U449-$K449</f>
        <v>13394.5405631508</v>
      </c>
      <c r="V533" s="751" t="n">
        <f aca="false">V449-$K449</f>
        <v>16338.5851617022</v>
      </c>
      <c r="W533" s="751" t="n">
        <f aca="false">W449-$K449</f>
        <v>506743.175703938</v>
      </c>
      <c r="X533" s="751" t="n">
        <f aca="false">X449-$K449</f>
        <v>15664.2675913083</v>
      </c>
      <c r="Y533" s="751" t="n">
        <f aca="false">Y449-$K449</f>
        <v>15799.1311053871</v>
      </c>
      <c r="Z533" s="751" t="n">
        <f aca="false">Z449-$K449</f>
        <v>15299.1311053871</v>
      </c>
      <c r="AA533" s="751" t="n">
        <f aca="false">AA449-$K449</f>
        <v>43058.8081544591</v>
      </c>
      <c r="AB533" s="751" t="n">
        <f aca="false">AB449-$K449</f>
        <v>23867.9892389317</v>
      </c>
      <c r="AC533" s="751" t="n">
        <f aca="false">AC449-$K449</f>
        <v>35367.9892389317</v>
      </c>
      <c r="AD533" s="751" t="n">
        <f aca="false">AD449-$K449</f>
        <v>6500</v>
      </c>
      <c r="AE533" s="751" t="n">
        <f aca="false">AE449-$K449</f>
        <v>38720.2229927569</v>
      </c>
      <c r="AF533" s="751" t="n">
        <f aca="false">AF449-$K449</f>
        <v>54720.2229927569</v>
      </c>
      <c r="AG533" s="751" t="n">
        <f aca="false">AG449-$K449</f>
        <v>48720.2229927569</v>
      </c>
      <c r="AH533" s="751" t="n">
        <f aca="false">AH449-$K449</f>
        <v>64720.2229927569</v>
      </c>
      <c r="AI533" s="751" t="n">
        <f aca="false">AI449-$K449</f>
        <v>8848.63514078769</v>
      </c>
      <c r="AJ533" s="751" t="n">
        <f aca="false">AJ449-$K449</f>
        <v>43012.902732096</v>
      </c>
      <c r="AK533" s="751" t="n">
        <f aca="false">AK449-$K449</f>
        <v>38720.2229927569</v>
      </c>
      <c r="AL533" s="751" t="e">
        <f aca="false">AL449-$K449</f>
        <v>#N/A</v>
      </c>
      <c r="AM533" s="751" t="e">
        <f aca="false">AM449-$K449</f>
        <v>#N/A</v>
      </c>
      <c r="AN533" s="751" t="e">
        <f aca="false">AN449-$K449</f>
        <v>#N/A</v>
      </c>
    </row>
    <row r="534" customFormat="false" ht="17.25" hidden="false" customHeight="false" outlineLevel="0" collapsed="false">
      <c r="A534" s="2"/>
      <c r="B534" s="4"/>
      <c r="C534" s="620" t="n">
        <v>12</v>
      </c>
      <c r="D534" s="683"/>
      <c r="E534" s="620"/>
      <c r="F534" s="683"/>
      <c r="G534" s="639"/>
      <c r="H534" s="639"/>
      <c r="I534" s="639"/>
      <c r="J534" s="639"/>
      <c r="K534" s="639"/>
      <c r="L534" s="639"/>
      <c r="M534" s="639"/>
      <c r="N534" s="748" t="n">
        <f aca="false">N450-$K450</f>
        <v>0</v>
      </c>
      <c r="O534" s="748" t="n">
        <f aca="false">O450-$K450</f>
        <v>0</v>
      </c>
      <c r="P534" s="748" t="n">
        <f aca="false">P450-$K450</f>
        <v>0</v>
      </c>
      <c r="Q534" s="748" t="n">
        <f aca="false">Q450-$K450</f>
        <v>0</v>
      </c>
      <c r="R534" s="639"/>
      <c r="S534" s="749" t="n">
        <f aca="false">S450-$K450</f>
        <v>0</v>
      </c>
      <c r="T534" s="639"/>
      <c r="U534" s="750" t="n">
        <f aca="false">U450-$K450</f>
        <v>14010.3221856768</v>
      </c>
      <c r="V534" s="751" t="n">
        <f aca="false">V450-$K450</f>
        <v>17062.1285681703</v>
      </c>
      <c r="W534" s="751" t="n">
        <f aca="false">W450-$K450</f>
        <v>507512.902732096</v>
      </c>
      <c r="X534" s="751" t="n">
        <f aca="false">X450-$K450</f>
        <v>16310.8382949607</v>
      </c>
      <c r="Y534" s="751" t="n">
        <f aca="false">Y450-$K450</f>
        <v>16461.0963496026</v>
      </c>
      <c r="Z534" s="751" t="n">
        <f aca="false">Z450-$K450</f>
        <v>15961.0963496026</v>
      </c>
      <c r="AA534" s="751" t="n">
        <f aca="false">AA450-$K450</f>
        <v>44321.1604806375</v>
      </c>
      <c r="AB534" s="751" t="n">
        <f aca="false">AB450-$K450</f>
        <v>25222.708808489</v>
      </c>
      <c r="AC534" s="751" t="n">
        <f aca="false">AC450-$K450</f>
        <v>36722.708808489</v>
      </c>
      <c r="AD534" s="751" t="n">
        <f aca="false">AD450-$K450</f>
        <v>6500</v>
      </c>
      <c r="AE534" s="751" t="n">
        <f aca="false">AE450-$K450</f>
        <v>39259.0319124672</v>
      </c>
      <c r="AF534" s="751" t="n">
        <f aca="false">AF450-$K450</f>
        <v>55259.0319124672</v>
      </c>
      <c r="AG534" s="751" t="n">
        <f aca="false">AG450-$K450</f>
        <v>49259.0319124672</v>
      </c>
      <c r="AH534" s="751" t="n">
        <f aca="false">AH450-$K450</f>
        <v>65259.0319124672</v>
      </c>
      <c r="AI534" s="751" t="n">
        <f aca="false">AI450-$K450</f>
        <v>9002.5805464192</v>
      </c>
      <c r="AJ534" s="751" t="n">
        <f aca="false">AJ450-$K450</f>
        <v>43813.4188413799</v>
      </c>
      <c r="AK534" s="751" t="n">
        <f aca="false">AK450-$K450</f>
        <v>39259.0319124672</v>
      </c>
      <c r="AL534" s="751" t="e">
        <f aca="false">AL450-$K450</f>
        <v>#N/A</v>
      </c>
      <c r="AM534" s="751" t="e">
        <f aca="false">AM450-$K450</f>
        <v>#N/A</v>
      </c>
      <c r="AN534" s="751" t="e">
        <f aca="false">AN450-$K450</f>
        <v>#N/A</v>
      </c>
    </row>
    <row r="535" customFormat="false" ht="17.25" hidden="false" customHeight="false" outlineLevel="0" collapsed="false">
      <c r="A535" s="2"/>
      <c r="B535" s="4"/>
      <c r="C535" s="620" t="n">
        <v>13</v>
      </c>
      <c r="D535" s="683"/>
      <c r="E535" s="620"/>
      <c r="F535" s="683"/>
      <c r="G535" s="639"/>
      <c r="H535" s="639"/>
      <c r="I535" s="639"/>
      <c r="J535" s="639"/>
      <c r="K535" s="639"/>
      <c r="L535" s="639"/>
      <c r="M535" s="639"/>
      <c r="N535" s="748" t="n">
        <f aca="false">N451-$K451</f>
        <v>0</v>
      </c>
      <c r="O535" s="748" t="n">
        <f aca="false">O451-$K451</f>
        <v>0</v>
      </c>
      <c r="P535" s="748" t="n">
        <f aca="false">P451-$K451</f>
        <v>0</v>
      </c>
      <c r="Q535" s="748" t="n">
        <f aca="false">Q451-$K451</f>
        <v>0</v>
      </c>
      <c r="R535" s="639"/>
      <c r="S535" s="749" t="n">
        <f aca="false">S451-$K451</f>
        <v>0</v>
      </c>
      <c r="T535" s="639"/>
      <c r="U535" s="750" t="n">
        <f aca="false">U451-$K451</f>
        <v>14650.7350731039</v>
      </c>
      <c r="V535" s="751" t="n">
        <f aca="false">V451-$K451</f>
        <v>17814.6137108971</v>
      </c>
      <c r="W535" s="751" t="n">
        <f aca="false">W451-$K451</f>
        <v>508313.41884138</v>
      </c>
      <c r="X535" s="751" t="n">
        <f aca="false">X451-$K451</f>
        <v>16983.2718267591</v>
      </c>
      <c r="Y535" s="751" t="n">
        <f aca="false">Y451-$K451</f>
        <v>17149.5402035867</v>
      </c>
      <c r="Z535" s="751" t="n">
        <f aca="false">Z451-$K451</f>
        <v>16649.5402035867</v>
      </c>
      <c r="AA535" s="751" t="n">
        <f aca="false">AA451-$K451</f>
        <v>45634.006899863</v>
      </c>
      <c r="AB535" s="751" t="n">
        <f aca="false">AB451-$K451</f>
        <v>26631.6171608285</v>
      </c>
      <c r="AC535" s="751" t="n">
        <f aca="false">AC451-$K451</f>
        <v>38131.6171608285</v>
      </c>
      <c r="AD535" s="751" t="n">
        <f aca="false">AD451-$K451</f>
        <v>6500</v>
      </c>
      <c r="AE535" s="751" t="n">
        <f aca="false">AE451-$K451</f>
        <v>39819.3931889659</v>
      </c>
      <c r="AF535" s="751" t="n">
        <f aca="false">AF451-$K451</f>
        <v>55819.3931889659</v>
      </c>
      <c r="AG535" s="751" t="n">
        <f aca="false">AG451-$K451</f>
        <v>49819.3931889659</v>
      </c>
      <c r="AH535" s="751" t="n">
        <f aca="false">AH451-$K451</f>
        <v>65819.3931889659</v>
      </c>
      <c r="AI535" s="751" t="n">
        <f aca="false">AI451-$K451</f>
        <v>9162.68376827597</v>
      </c>
      <c r="AJ535" s="751" t="n">
        <f aca="false">AJ451-$K451</f>
        <v>44645.955595035</v>
      </c>
      <c r="AK535" s="751" t="n">
        <f aca="false">AK451-$K451</f>
        <v>39819.3931889659</v>
      </c>
      <c r="AL535" s="751" t="e">
        <f aca="false">AL451-$K451</f>
        <v>#N/A</v>
      </c>
      <c r="AM535" s="751" t="e">
        <f aca="false">AM451-$K451</f>
        <v>#N/A</v>
      </c>
      <c r="AN535" s="751" t="e">
        <f aca="false">AN451-$K451</f>
        <v>#N/A</v>
      </c>
    </row>
    <row r="536" customFormat="false" ht="17.25" hidden="false" customHeight="false" outlineLevel="0" collapsed="false">
      <c r="A536" s="2"/>
      <c r="B536" s="4"/>
      <c r="C536" s="620" t="n">
        <v>14</v>
      </c>
      <c r="D536" s="683"/>
      <c r="E536" s="620"/>
      <c r="F536" s="683"/>
      <c r="G536" s="639"/>
      <c r="H536" s="639"/>
      <c r="I536" s="639"/>
      <c r="J536" s="639"/>
      <c r="K536" s="639"/>
      <c r="L536" s="639"/>
      <c r="M536" s="639"/>
      <c r="N536" s="748" t="n">
        <f aca="false">N452-$K452</f>
        <v>0</v>
      </c>
      <c r="O536" s="748" t="n">
        <f aca="false">O452-$K452</f>
        <v>0</v>
      </c>
      <c r="P536" s="748" t="n">
        <f aca="false">P452-$K452</f>
        <v>0</v>
      </c>
      <c r="Q536" s="748" t="n">
        <f aca="false">Q452-$K452</f>
        <v>0</v>
      </c>
      <c r="R536" s="639"/>
      <c r="S536" s="749" t="n">
        <f aca="false">S452-$K452</f>
        <v>0</v>
      </c>
      <c r="T536" s="639"/>
      <c r="U536" s="750" t="n">
        <f aca="false">U452-$K452</f>
        <v>15316.764476028</v>
      </c>
      <c r="V536" s="751" t="n">
        <f aca="false">V452-$K452</f>
        <v>18597.1982593329</v>
      </c>
      <c r="W536" s="751" t="n">
        <f aca="false">W452-$K452</f>
        <v>509145.955595035</v>
      </c>
      <c r="X536" s="751" t="n">
        <f aca="false">X452-$K452</f>
        <v>17682.6026998294</v>
      </c>
      <c r="Y536" s="751" t="n">
        <f aca="false">Y452-$K452</f>
        <v>17865.5218117301</v>
      </c>
      <c r="Z536" s="751" t="n">
        <f aca="false">Z452-$K452</f>
        <v>17365.5218117301</v>
      </c>
      <c r="AA536" s="751" t="n">
        <f aca="false">AA452-$K452</f>
        <v>46999.3671758575</v>
      </c>
      <c r="AB536" s="751" t="n">
        <f aca="false">AB452-$K452</f>
        <v>28096.8818472617</v>
      </c>
      <c r="AC536" s="751" t="n">
        <f aca="false">AC452-$K452</f>
        <v>39596.8818472617</v>
      </c>
      <c r="AD536" s="751" t="n">
        <f aca="false">AD452-$K452</f>
        <v>6500</v>
      </c>
      <c r="AE536" s="751" t="n">
        <f aca="false">AE452-$K452</f>
        <v>40402.1689165245</v>
      </c>
      <c r="AF536" s="751" t="n">
        <f aca="false">AF452-$K452</f>
        <v>56402.1689165245</v>
      </c>
      <c r="AG536" s="751" t="n">
        <f aca="false">AG452-$K452</f>
        <v>50402.1689165245</v>
      </c>
      <c r="AH536" s="751" t="n">
        <f aca="false">AH452-$K452</f>
        <v>66402.1689165245</v>
      </c>
      <c r="AI536" s="751" t="n">
        <f aca="false">AI452-$K452</f>
        <v>9329.19111900701</v>
      </c>
      <c r="AJ536" s="751" t="n">
        <f aca="false">AJ452-$K452</f>
        <v>45511.7938188364</v>
      </c>
      <c r="AK536" s="751" t="n">
        <f aca="false">AK452-$K452</f>
        <v>40402.1689165245</v>
      </c>
      <c r="AL536" s="751" t="e">
        <f aca="false">AL452-$K452</f>
        <v>#N/A</v>
      </c>
      <c r="AM536" s="751" t="e">
        <f aca="false">AM452-$K452</f>
        <v>#N/A</v>
      </c>
      <c r="AN536" s="751" t="e">
        <f aca="false">AN452-$K452</f>
        <v>#N/A</v>
      </c>
    </row>
    <row r="537" customFormat="false" ht="17.25" hidden="false" customHeight="false" outlineLevel="0" collapsed="false">
      <c r="A537" s="2"/>
      <c r="B537" s="4"/>
      <c r="C537" s="620" t="n">
        <v>15</v>
      </c>
      <c r="D537" s="683"/>
      <c r="E537" s="620"/>
      <c r="F537" s="683"/>
      <c r="G537" s="639"/>
      <c r="H537" s="639"/>
      <c r="I537" s="639"/>
      <c r="J537" s="639"/>
      <c r="K537" s="639"/>
      <c r="L537" s="639"/>
      <c r="M537" s="639"/>
      <c r="N537" s="748" t="n">
        <f aca="false">N453-$K453</f>
        <v>0</v>
      </c>
      <c r="O537" s="748" t="n">
        <f aca="false">O453-$K453</f>
        <v>0</v>
      </c>
      <c r="P537" s="748" t="n">
        <f aca="false">P453-$K453</f>
        <v>0</v>
      </c>
      <c r="Q537" s="748" t="n">
        <f aca="false">Q453-$K453</f>
        <v>0</v>
      </c>
      <c r="R537" s="639"/>
      <c r="S537" s="749" t="n">
        <f aca="false">S453-$K453</f>
        <v>0</v>
      </c>
      <c r="T537" s="639"/>
      <c r="U537" s="750" t="n">
        <f aca="false">U453-$K453</f>
        <v>16009.4350550692</v>
      </c>
      <c r="V537" s="751" t="n">
        <f aca="false">V453-$K453</f>
        <v>19411.0861897063</v>
      </c>
      <c r="W537" s="751" t="n">
        <f aca="false">W453-$K453</f>
        <v>510011.793818836</v>
      </c>
      <c r="X537" s="751" t="n">
        <f aca="false">X453-$K453</f>
        <v>18409.9068078226</v>
      </c>
      <c r="Y537" s="751" t="n">
        <f aca="false">Y453-$K453</f>
        <v>18610.1426841993</v>
      </c>
      <c r="Z537" s="751" t="n">
        <f aca="false">Z453-$K453</f>
        <v>18110.1426841993</v>
      </c>
      <c r="AA537" s="751" t="n">
        <f aca="false">AA453-$K453</f>
        <v>48419.3418628918</v>
      </c>
      <c r="AB537" s="751" t="n">
        <f aca="false">AB453-$K453</f>
        <v>29620.7571211522</v>
      </c>
      <c r="AC537" s="751" t="n">
        <f aca="false">AC453-$K453</f>
        <v>41120.7571211521</v>
      </c>
      <c r="AD537" s="751" t="n">
        <f aca="false">AD453-$K453</f>
        <v>6500</v>
      </c>
      <c r="AE537" s="751" t="n">
        <f aca="false">AE453-$K453</f>
        <v>41008.2556731855</v>
      </c>
      <c r="AF537" s="751" t="n">
        <f aca="false">AF453-$K453</f>
        <v>57008.2556731855</v>
      </c>
      <c r="AG537" s="751" t="n">
        <f aca="false">AG453-$K453</f>
        <v>51008.2556731855</v>
      </c>
      <c r="AH537" s="751" t="n">
        <f aca="false">AH453-$K453</f>
        <v>67008.2556731855</v>
      </c>
      <c r="AI537" s="751" t="n">
        <f aca="false">AI453-$K453</f>
        <v>9502.35876376729</v>
      </c>
      <c r="AJ537" s="751" t="n">
        <f aca="false">AJ453-$K453</f>
        <v>46412.2655715899</v>
      </c>
      <c r="AK537" s="751" t="n">
        <f aca="false">AK453-$K453</f>
        <v>41008.2556731855</v>
      </c>
      <c r="AL537" s="751" t="e">
        <f aca="false">AL453-$K453</f>
        <v>#N/A</v>
      </c>
      <c r="AM537" s="751" t="e">
        <f aca="false">AM453-$K453</f>
        <v>#N/A</v>
      </c>
      <c r="AN537" s="751" t="e">
        <f aca="false">AN453-$K453</f>
        <v>#N/A</v>
      </c>
    </row>
    <row r="538" customFormat="false" ht="17.25" hidden="false" customHeight="false" outlineLevel="0" collapsed="false">
      <c r="A538" s="2"/>
      <c r="B538" s="4"/>
      <c r="C538" s="620" t="n">
        <v>16</v>
      </c>
      <c r="D538" s="683"/>
      <c r="E538" s="620"/>
      <c r="F538" s="683"/>
      <c r="G538" s="639"/>
      <c r="H538" s="639"/>
      <c r="I538" s="639"/>
      <c r="J538" s="639"/>
      <c r="K538" s="639"/>
      <c r="L538" s="639"/>
      <c r="M538" s="639"/>
      <c r="N538" s="748" t="n">
        <f aca="false">N454-$K454</f>
        <v>0</v>
      </c>
      <c r="O538" s="748" t="n">
        <f aca="false">O454-$K454</f>
        <v>0</v>
      </c>
      <c r="P538" s="748" t="n">
        <f aca="false">P454-$K454</f>
        <v>0</v>
      </c>
      <c r="Q538" s="748" t="n">
        <f aca="false">Q454-$K454</f>
        <v>0</v>
      </c>
      <c r="R538" s="639"/>
      <c r="S538" s="749" t="n">
        <f aca="false">S454-$K454</f>
        <v>0</v>
      </c>
      <c r="T538" s="639"/>
      <c r="U538" s="750" t="n">
        <f aca="false">U454-$K454</f>
        <v>16729.8124572719</v>
      </c>
      <c r="V538" s="751" t="n">
        <f aca="false">V454-$K454</f>
        <v>20257.5296372945</v>
      </c>
      <c r="W538" s="751" t="n">
        <f aca="false">W454-$K454</f>
        <v>510912.26557159</v>
      </c>
      <c r="X538" s="751" t="n">
        <f aca="false">X454-$K454</f>
        <v>19166.3030801355</v>
      </c>
      <c r="Y538" s="751" t="n">
        <f aca="false">Y454-$K454</f>
        <v>19384.5483915673</v>
      </c>
      <c r="Z538" s="751" t="n">
        <f aca="false">Z454-$K454</f>
        <v>18884.5483915673</v>
      </c>
      <c r="AA538" s="751" t="n">
        <f aca="false">AA454-$K454</f>
        <v>49896.1155374074</v>
      </c>
      <c r="AB538" s="751" t="n">
        <f aca="false">AB454-$K454</f>
        <v>31205.5874059982</v>
      </c>
      <c r="AC538" s="751" t="n">
        <f aca="false">AC454-$K454</f>
        <v>42705.5874059982</v>
      </c>
      <c r="AD538" s="751" t="n">
        <f aca="false">AD454-$K454</f>
        <v>6500</v>
      </c>
      <c r="AE538" s="751" t="n">
        <f aca="false">AE454-$K454</f>
        <v>41638.5859001129</v>
      </c>
      <c r="AF538" s="751" t="n">
        <f aca="false">AF454-$K454</f>
        <v>57638.5859001129</v>
      </c>
      <c r="AG538" s="751" t="n">
        <f aca="false">AG454-$K454</f>
        <v>51638.5859001129</v>
      </c>
      <c r="AH538" s="751" t="n">
        <f aca="false">AH454-$K454</f>
        <v>67638.5859001129</v>
      </c>
      <c r="AI538" s="751" t="n">
        <f aca="false">AI454-$K454</f>
        <v>9682.45311431798</v>
      </c>
      <c r="AJ538" s="751" t="n">
        <f aca="false">AJ454-$K454</f>
        <v>47348.7561944535</v>
      </c>
      <c r="AK538" s="751" t="n">
        <f aca="false">AK454-$K454</f>
        <v>41638.5859001129</v>
      </c>
      <c r="AL538" s="751" t="e">
        <f aca="false">AL454-$K454</f>
        <v>#N/A</v>
      </c>
      <c r="AM538" s="751" t="e">
        <f aca="false">AM454-$K454</f>
        <v>#N/A</v>
      </c>
      <c r="AN538" s="751" t="e">
        <f aca="false">AN454-$K454</f>
        <v>#N/A</v>
      </c>
    </row>
    <row r="539" customFormat="false" ht="17.25" hidden="false" customHeight="false" outlineLevel="0" collapsed="false">
      <c r="A539" s="2"/>
      <c r="B539" s="4"/>
      <c r="C539" s="620" t="n">
        <v>17</v>
      </c>
      <c r="D539" s="683"/>
      <c r="E539" s="620"/>
      <c r="F539" s="683"/>
      <c r="G539" s="639"/>
      <c r="H539" s="639"/>
      <c r="I539" s="639"/>
      <c r="J539" s="639"/>
      <c r="K539" s="639"/>
      <c r="L539" s="639"/>
      <c r="M539" s="639"/>
      <c r="N539" s="748" t="n">
        <f aca="false">N455-$K455</f>
        <v>0</v>
      </c>
      <c r="O539" s="748" t="n">
        <f aca="false">O455-$K455</f>
        <v>0</v>
      </c>
      <c r="P539" s="748" t="n">
        <f aca="false">P455-$K455</f>
        <v>0</v>
      </c>
      <c r="Q539" s="748" t="n">
        <f aca="false">Q455-$K455</f>
        <v>0</v>
      </c>
      <c r="R539" s="639"/>
      <c r="S539" s="749" t="n">
        <f aca="false">S455-$K455</f>
        <v>0</v>
      </c>
      <c r="T539" s="639"/>
      <c r="U539" s="750" t="n">
        <f aca="false">U455-$K455</f>
        <v>17479.0049555628</v>
      </c>
      <c r="V539" s="751" t="n">
        <f aca="false">V455-$K455</f>
        <v>21137.8308227863</v>
      </c>
      <c r="W539" s="751" t="n">
        <f aca="false">W455-$K455</f>
        <v>511848.756194453</v>
      </c>
      <c r="X539" s="751" t="n">
        <f aca="false">X455-$K455</f>
        <v>19952.9552033409</v>
      </c>
      <c r="Y539" s="751" t="n">
        <f aca="false">Y455-$K455</f>
        <v>20189.93032723</v>
      </c>
      <c r="Z539" s="751" t="n">
        <f aca="false">Z455-$K455</f>
        <v>19689.93032723</v>
      </c>
      <c r="AA539" s="751" t="n">
        <f aca="false">AA455-$K455</f>
        <v>51431.9601589037</v>
      </c>
      <c r="AB539" s="751" t="n">
        <f aca="false">AB455-$K455</f>
        <v>32853.8109022382</v>
      </c>
      <c r="AC539" s="751" t="n">
        <f aca="false">AC455-$K455</f>
        <v>44353.8109022382</v>
      </c>
      <c r="AD539" s="751" t="n">
        <f aca="false">AD455-$K455</f>
        <v>6500</v>
      </c>
      <c r="AE539" s="751" t="n">
        <f aca="false">AE455-$K455</f>
        <v>42294.1293361175</v>
      </c>
      <c r="AF539" s="751" t="n">
        <f aca="false">AF455-$K455</f>
        <v>58294.1293361175</v>
      </c>
      <c r="AG539" s="751" t="n">
        <f aca="false">AG455-$K455</f>
        <v>52294.1293361175</v>
      </c>
      <c r="AH539" s="751" t="n">
        <f aca="false">AH455-$K455</f>
        <v>68294.1293361174</v>
      </c>
      <c r="AI539" s="751" t="n">
        <f aca="false">AI455-$K455</f>
        <v>9869.7512388907</v>
      </c>
      <c r="AJ539" s="751" t="n">
        <f aca="false">AJ455-$K455</f>
        <v>48322.7064422316</v>
      </c>
      <c r="AK539" s="751" t="n">
        <f aca="false">AK455-$K455</f>
        <v>42294.1293361175</v>
      </c>
      <c r="AL539" s="751" t="e">
        <f aca="false">AL455-$K455</f>
        <v>#N/A</v>
      </c>
      <c r="AM539" s="751" t="e">
        <f aca="false">AM455-$K455</f>
        <v>#N/A</v>
      </c>
      <c r="AN539" s="751" t="e">
        <f aca="false">AN455-$K455</f>
        <v>#N/A</v>
      </c>
    </row>
    <row r="540" customFormat="false" ht="17.25" hidden="false" customHeight="false" outlineLevel="0" collapsed="false">
      <c r="A540" s="2"/>
      <c r="B540" s="4"/>
      <c r="C540" s="620" t="n">
        <v>18</v>
      </c>
      <c r="D540" s="683"/>
      <c r="E540" s="620"/>
      <c r="F540" s="683"/>
      <c r="G540" s="639"/>
      <c r="H540" s="639"/>
      <c r="I540" s="639"/>
      <c r="J540" s="639"/>
      <c r="K540" s="639"/>
      <c r="L540" s="639"/>
      <c r="M540" s="639"/>
      <c r="N540" s="748" t="n">
        <f aca="false">N456-$K456</f>
        <v>0</v>
      </c>
      <c r="O540" s="748" t="n">
        <f aca="false">O456-$K456</f>
        <v>0</v>
      </c>
      <c r="P540" s="748" t="n">
        <f aca="false">P456-$K456</f>
        <v>0</v>
      </c>
      <c r="Q540" s="748" t="n">
        <f aca="false">Q456-$K456</f>
        <v>0</v>
      </c>
      <c r="R540" s="639"/>
      <c r="S540" s="749" t="n">
        <f aca="false">S456-$K456</f>
        <v>0</v>
      </c>
      <c r="T540" s="639"/>
      <c r="U540" s="750" t="n">
        <f aca="false">U456-$K456</f>
        <v>18258.1651537853</v>
      </c>
      <c r="V540" s="751" t="n">
        <f aca="false">V456-$K456</f>
        <v>22053.3440556978</v>
      </c>
      <c r="W540" s="751" t="n">
        <f aca="false">W456-$K456</f>
        <v>512822.706442232</v>
      </c>
      <c r="X540" s="751" t="n">
        <f aca="false">X456-$K456</f>
        <v>20771.0734114746</v>
      </c>
      <c r="Y540" s="751" t="n">
        <f aca="false">Y456-$K456</f>
        <v>21027.5275403192</v>
      </c>
      <c r="Z540" s="751" t="n">
        <f aca="false">Z456-$K456</f>
        <v>20527.5275403192</v>
      </c>
      <c r="AA540" s="751" t="n">
        <f aca="false">AA456-$K456</f>
        <v>53029.2385652599</v>
      </c>
      <c r="AB540" s="751" t="n">
        <f aca="false">AB456-$K456</f>
        <v>34567.9633383277</v>
      </c>
      <c r="AC540" s="751" t="n">
        <f aca="false">AC456-$K456</f>
        <v>46067.9633383277</v>
      </c>
      <c r="AD540" s="751" t="n">
        <f aca="false">AD456-$K456</f>
        <v>6500</v>
      </c>
      <c r="AE540" s="751" t="n">
        <f aca="false">AE456-$K456</f>
        <v>42975.8945095621</v>
      </c>
      <c r="AF540" s="751" t="n">
        <f aca="false">AF456-$K456</f>
        <v>58975.8945095621</v>
      </c>
      <c r="AG540" s="751" t="n">
        <f aca="false">AG456-$K456</f>
        <v>52975.8945095621</v>
      </c>
      <c r="AH540" s="751" t="n">
        <f aca="false">AH456-$K456</f>
        <v>68975.8945095621</v>
      </c>
      <c r="AI540" s="751" t="n">
        <f aca="false">AI456-$K456</f>
        <v>10064.5412884463</v>
      </c>
      <c r="AJ540" s="751" t="n">
        <f aca="false">AJ456-$K456</f>
        <v>49335.6146999209</v>
      </c>
      <c r="AK540" s="751" t="n">
        <f aca="false">AK456-$K456</f>
        <v>42975.8945095621</v>
      </c>
      <c r="AL540" s="751" t="e">
        <f aca="false">AL456-$K456</f>
        <v>#N/A</v>
      </c>
      <c r="AM540" s="751" t="e">
        <f aca="false">AM456-$K456</f>
        <v>#N/A</v>
      </c>
      <c r="AN540" s="751" t="e">
        <f aca="false">AN456-$K456</f>
        <v>#N/A</v>
      </c>
    </row>
    <row r="541" customFormat="false" ht="17.25" hidden="false" customHeight="false" outlineLevel="0" collapsed="false">
      <c r="A541" s="2"/>
      <c r="B541" s="4"/>
      <c r="C541" s="620" t="n">
        <v>19</v>
      </c>
      <c r="D541" s="683"/>
      <c r="E541" s="620"/>
      <c r="F541" s="683"/>
      <c r="G541" s="639"/>
      <c r="H541" s="639"/>
      <c r="I541" s="639"/>
      <c r="J541" s="639"/>
      <c r="K541" s="639"/>
      <c r="L541" s="639"/>
      <c r="M541" s="639"/>
      <c r="N541" s="748" t="n">
        <f aca="false">N457-$K457</f>
        <v>0</v>
      </c>
      <c r="O541" s="748" t="n">
        <f aca="false">O457-$K457</f>
        <v>0</v>
      </c>
      <c r="P541" s="748" t="n">
        <f aca="false">P457-$K457</f>
        <v>0</v>
      </c>
      <c r="Q541" s="748" t="n">
        <f aca="false">Q457-$K457</f>
        <v>0</v>
      </c>
      <c r="R541" s="639"/>
      <c r="S541" s="749" t="n">
        <f aca="false">S457-$K457</f>
        <v>0</v>
      </c>
      <c r="T541" s="639"/>
      <c r="U541" s="750" t="n">
        <f aca="false">U457-$K457</f>
        <v>19068.4917599367</v>
      </c>
      <c r="V541" s="751" t="n">
        <f aca="false">V457-$K457</f>
        <v>42250.7347140217</v>
      </c>
      <c r="W541" s="751" t="n">
        <f aca="false">W457-$K457</f>
        <v>513835.614699921</v>
      </c>
      <c r="X541" s="751" t="n">
        <f aca="false">X457-$K457</f>
        <v>21621.9163479336</v>
      </c>
      <c r="Y541" s="751" t="n">
        <f aca="false">Y457-$K457</f>
        <v>21898.628641932</v>
      </c>
      <c r="Z541" s="751" t="n">
        <f aca="false">Z457-$K457</f>
        <v>21398.628641932</v>
      </c>
      <c r="AA541" s="751" t="n">
        <f aca="false">AA457-$K457</f>
        <v>84064.747580859</v>
      </c>
      <c r="AB541" s="751" t="n">
        <f aca="false">AB457-$K457</f>
        <v>36350.6818718608</v>
      </c>
      <c r="AC541" s="751" t="n">
        <f aca="false">AC457-$K457</f>
        <v>47850.6818718608</v>
      </c>
      <c r="AD541" s="751" t="n">
        <f aca="false">AD457-$K457</f>
        <v>6500</v>
      </c>
      <c r="AE541" s="751" t="n">
        <f aca="false">AE457-$K457</f>
        <v>43684.9302899446</v>
      </c>
      <c r="AF541" s="751" t="n">
        <f aca="false">AF457-$K457</f>
        <v>59684.9302899446</v>
      </c>
      <c r="AG541" s="751" t="n">
        <f aca="false">AG457-$K457</f>
        <v>53684.9302899446</v>
      </c>
      <c r="AH541" s="751" t="n">
        <f aca="false">AH457-$K457</f>
        <v>69684.9302899446</v>
      </c>
      <c r="AI541" s="751" t="n">
        <f aca="false">AI457-$K457</f>
        <v>10267.1229399842</v>
      </c>
      <c r="AJ541" s="751" t="n">
        <f aca="false">AJ457-$K457</f>
        <v>50389.0392879177</v>
      </c>
      <c r="AK541" s="751" t="n">
        <f aca="false">AK457-$K457</f>
        <v>43684.9302899446</v>
      </c>
      <c r="AL541" s="751" t="e">
        <f aca="false">AL457-$K457</f>
        <v>#N/A</v>
      </c>
      <c r="AM541" s="751" t="e">
        <f aca="false">AM457-$K457</f>
        <v>#N/A</v>
      </c>
      <c r="AN541" s="751" t="e">
        <f aca="false">AN457-$K457</f>
        <v>#N/A</v>
      </c>
    </row>
    <row r="542" customFormat="false" ht="17.25" hidden="false" customHeight="false" outlineLevel="0" collapsed="false">
      <c r="A542" s="2"/>
      <c r="B542" s="4"/>
      <c r="C542" s="620" t="n">
        <v>20</v>
      </c>
      <c r="D542" s="683"/>
      <c r="E542" s="620"/>
      <c r="F542" s="683"/>
      <c r="G542" s="639"/>
      <c r="H542" s="639"/>
      <c r="I542" s="639"/>
      <c r="J542" s="639"/>
      <c r="K542" s="639"/>
      <c r="L542" s="639"/>
      <c r="M542" s="639"/>
      <c r="N542" s="748" t="n">
        <f aca="false">N458-$K458</f>
        <v>0</v>
      </c>
      <c r="O542" s="748" t="n">
        <f aca="false">O458-$K458</f>
        <v>0</v>
      </c>
      <c r="P542" s="748" t="n">
        <f aca="false">P458-$K458</f>
        <v>0</v>
      </c>
      <c r="Q542" s="748" t="n">
        <f aca="false">Q458-$K458</f>
        <v>0</v>
      </c>
      <c r="R542" s="639"/>
      <c r="S542" s="749" t="n">
        <f aca="false">S458-$K458</f>
        <v>0</v>
      </c>
      <c r="T542" s="639"/>
      <c r="U542" s="750" t="n">
        <f aca="false">U458-$K458</f>
        <v>19911.2314303342</v>
      </c>
      <c r="V542" s="751" t="n">
        <f aca="false">V458-$K458</f>
        <v>43240.9538267388</v>
      </c>
      <c r="W542" s="751" t="n">
        <f aca="false">W458-$K458</f>
        <v>514889.039287918</v>
      </c>
      <c r="X542" s="751" t="n">
        <f aca="false">X458-$K458</f>
        <v>22506.7930018509</v>
      </c>
      <c r="Y542" s="751" t="n">
        <f aca="false">Y458-$K458</f>
        <v>22804.5737876093</v>
      </c>
      <c r="Z542" s="751" t="n">
        <f aca="false">Z458-$K458</f>
        <v>22304.5737876093</v>
      </c>
      <c r="AA542" s="751" t="n">
        <f aca="false">AA458-$K458</f>
        <v>85792.3639051738</v>
      </c>
      <c r="AB542" s="751" t="n">
        <f aca="false">AB458-$K458</f>
        <v>38204.7091467352</v>
      </c>
      <c r="AC542" s="751" t="n">
        <f aca="false">AC458-$K458</f>
        <v>49704.7091467352</v>
      </c>
      <c r="AD542" s="751" t="n">
        <f aca="false">AD458-$K458</f>
        <v>6500</v>
      </c>
      <c r="AE542" s="751" t="n">
        <f aca="false">AE458-$K458</f>
        <v>44422.3275015424</v>
      </c>
      <c r="AF542" s="751" t="n">
        <f aca="false">AF458-$K458</f>
        <v>60422.3275015424</v>
      </c>
      <c r="AG542" s="751" t="n">
        <f aca="false">AG458-$K458</f>
        <v>54422.3275015424</v>
      </c>
      <c r="AH542" s="751" t="n">
        <f aca="false">AH458-$K458</f>
        <v>70422.3275015424</v>
      </c>
      <c r="AI542" s="751" t="n">
        <f aca="false">AI458-$K458</f>
        <v>10477.8078575835</v>
      </c>
      <c r="AJ542" s="751" t="n">
        <f aca="false">AJ458-$K458</f>
        <v>51484.6008594345</v>
      </c>
      <c r="AK542" s="751" t="n">
        <f aca="false">AK458-$K458</f>
        <v>44422.3275015424</v>
      </c>
      <c r="AL542" s="751" t="e">
        <f aca="false">AL458-$K458</f>
        <v>#N/A</v>
      </c>
      <c r="AM542" s="751" t="e">
        <f aca="false">AM458-$K458</f>
        <v>#N/A</v>
      </c>
      <c r="AN542" s="751" t="e">
        <f aca="false">AN458-$K458</f>
        <v>#N/A</v>
      </c>
    </row>
    <row r="543" customFormat="false" ht="17.25" hidden="false" customHeight="false" outlineLevel="0" collapsed="false">
      <c r="A543" s="2"/>
      <c r="B543" s="4"/>
      <c r="C543" s="620" t="n">
        <v>21</v>
      </c>
      <c r="D543" s="683"/>
      <c r="E543" s="620"/>
      <c r="F543" s="683"/>
      <c r="G543" s="639"/>
      <c r="H543" s="639"/>
      <c r="I543" s="639"/>
      <c r="J543" s="639"/>
      <c r="K543" s="639"/>
      <c r="L543" s="639"/>
      <c r="M543" s="639"/>
      <c r="N543" s="748" t="n">
        <f aca="false">N459-$K459</f>
        <v>0</v>
      </c>
      <c r="O543" s="748" t="n">
        <f aca="false">O459-$K459</f>
        <v>0</v>
      </c>
      <c r="P543" s="748" t="n">
        <f aca="false">P459-$K459</f>
        <v>0</v>
      </c>
      <c r="Q543" s="748" t="n">
        <f aca="false">Q459-$K459</f>
        <v>0</v>
      </c>
      <c r="R543" s="639"/>
      <c r="S543" s="749" t="n">
        <f aca="false">S459-$K459</f>
        <v>0</v>
      </c>
      <c r="T543" s="639"/>
      <c r="U543" s="750" t="n">
        <f aca="false">U459-$K459</f>
        <v>20787.6806875476</v>
      </c>
      <c r="V543" s="751" t="n">
        <f aca="false">V459-$K459</f>
        <v>44270.7817039645</v>
      </c>
      <c r="W543" s="751" t="n">
        <f aca="false">W459-$K459</f>
        <v>537895.832289769</v>
      </c>
      <c r="X543" s="751" t="n">
        <f aca="false">X459-$K459</f>
        <v>44242.7345807424</v>
      </c>
      <c r="Y543" s="751" t="n">
        <f aca="false">Y459-$K459</f>
        <v>44562.4265979311</v>
      </c>
      <c r="Z543" s="751" t="n">
        <f aca="false">Z459-$K459</f>
        <v>42966.8650264144</v>
      </c>
      <c r="AA543" s="751" t="n">
        <f aca="false">AA459-$K459</f>
        <v>87589.0848824612</v>
      </c>
      <c r="AB543" s="751" t="n">
        <f aca="false">AB459-$K459</f>
        <v>63139.6905144556</v>
      </c>
      <c r="AC543" s="751" t="n">
        <f aca="false">AC459-$K459</f>
        <v>88881.9909441728</v>
      </c>
      <c r="AD543" s="751" t="n">
        <f aca="false">AD459-$K459</f>
        <v>19646.7388582005</v>
      </c>
      <c r="AE543" s="751" t="n">
        <f aca="false">AE459-$K459</f>
        <v>72578.2598895219</v>
      </c>
      <c r="AF543" s="751" t="n">
        <f aca="false">AF459-$K459</f>
        <v>100629.437176206</v>
      </c>
      <c r="AG543" s="751" t="n">
        <f aca="false">AG459-$K459</f>
        <v>104489.491319856</v>
      </c>
      <c r="AH543" s="751" t="n">
        <f aca="false">AH459-$K459</f>
        <v>132540.66860654</v>
      </c>
      <c r="AI543" s="751" t="n">
        <f aca="false">AI459-$K459</f>
        <v>10696.9201718869</v>
      </c>
      <c r="AJ543" s="751" t="n">
        <f aca="false">AJ459-$K459</f>
        <v>104115.378755097</v>
      </c>
      <c r="AK543" s="751" t="n">
        <f aca="false">AK459-$K459</f>
        <v>72578.2598895219</v>
      </c>
      <c r="AL543" s="751" t="e">
        <f aca="false">AL459-$K459</f>
        <v>#N/A</v>
      </c>
      <c r="AM543" s="751" t="e">
        <f aca="false">AM459-$K459</f>
        <v>#N/A</v>
      </c>
      <c r="AN543" s="751" t="e">
        <f aca="false">AN459-$K459</f>
        <v>#N/A</v>
      </c>
    </row>
    <row r="544" customFormat="false" ht="17.25" hidden="false" customHeight="false" outlineLevel="0" collapsed="false">
      <c r="A544" s="2"/>
      <c r="B544" s="4"/>
      <c r="C544" s="620" t="n">
        <v>22</v>
      </c>
      <c r="D544" s="683"/>
      <c r="E544" s="620"/>
      <c r="F544" s="683"/>
      <c r="G544" s="639"/>
      <c r="H544" s="639"/>
      <c r="I544" s="639"/>
      <c r="J544" s="639"/>
      <c r="K544" s="639"/>
      <c r="L544" s="639"/>
      <c r="M544" s="639"/>
      <c r="N544" s="748" t="n">
        <f aca="false">N460-$K460</f>
        <v>0</v>
      </c>
      <c r="O544" s="748" t="n">
        <f aca="false">O460-$K460</f>
        <v>0</v>
      </c>
      <c r="P544" s="748" t="n">
        <f aca="false">P460-$K460</f>
        <v>0</v>
      </c>
      <c r="Q544" s="748" t="n">
        <f aca="false">Q460-$K460</f>
        <v>0</v>
      </c>
      <c r="R544" s="639"/>
      <c r="S544" s="749" t="n">
        <f aca="false">S460-$K460</f>
        <v>0</v>
      </c>
      <c r="T544" s="639"/>
      <c r="U544" s="750" t="n">
        <f aca="false">U460-$K460</f>
        <v>21699.1879150495</v>
      </c>
      <c r="V544" s="751" t="n">
        <f aca="false">V460-$K460</f>
        <v>45341.8026962792</v>
      </c>
      <c r="W544" s="751" t="n">
        <f aca="false">W460-$K460</f>
        <v>539035.216324146</v>
      </c>
      <c r="X544" s="751" t="n">
        <f aca="false">X460-$K460</f>
        <v>45199.8171696194</v>
      </c>
      <c r="Y544" s="751" t="n">
        <f aca="false">Y460-$K460</f>
        <v>45542.2968674957</v>
      </c>
      <c r="Z544" s="751" t="n">
        <f aca="false">Z460-$K460</f>
        <v>43946.735295979</v>
      </c>
      <c r="AA544" s="751" t="n">
        <f aca="false">AA460-$K460</f>
        <v>89457.6746988401</v>
      </c>
      <c r="AB544" s="751" t="n">
        <f aca="false">AB460-$K460</f>
        <v>65145.0064149598</v>
      </c>
      <c r="AC544" s="751" t="n">
        <f aca="false">AC460-$K460</f>
        <v>90887.306844677</v>
      </c>
      <c r="AD544" s="751" t="n">
        <f aca="false">AD460-$K460</f>
        <v>19646.7388582005</v>
      </c>
      <c r="AE544" s="751" t="n">
        <f aca="false">AE460-$K460</f>
        <v>73375.828713586</v>
      </c>
      <c r="AF544" s="751" t="n">
        <f aca="false">AF460-$K460</f>
        <v>101427.00600027</v>
      </c>
      <c r="AG544" s="751" t="n">
        <f aca="false">AG460-$K460</f>
        <v>105287.06014392</v>
      </c>
      <c r="AH544" s="751" t="n">
        <f aca="false">AH460-$K460</f>
        <v>133338.237430604</v>
      </c>
      <c r="AI544" s="751" t="n">
        <f aca="false">AI460-$K460</f>
        <v>10924.7969787624</v>
      </c>
      <c r="AJ544" s="751" t="n">
        <f aca="false">AJ460-$K460</f>
        <v>105300.33815085</v>
      </c>
      <c r="AK544" s="751" t="n">
        <f aca="false">AK460-$K460</f>
        <v>73375.828713586</v>
      </c>
      <c r="AL544" s="751" t="e">
        <f aca="false">AL460-$K460</f>
        <v>#N/A</v>
      </c>
      <c r="AM544" s="751" t="e">
        <f aca="false">AM460-$K460</f>
        <v>#N/A</v>
      </c>
      <c r="AN544" s="751" t="e">
        <f aca="false">AN460-$K460</f>
        <v>#N/A</v>
      </c>
    </row>
    <row r="545" customFormat="false" ht="17.25" hidden="false" customHeight="false" outlineLevel="0" collapsed="false">
      <c r="A545" s="2"/>
      <c r="B545" s="4"/>
      <c r="C545" s="620" t="n">
        <v>23</v>
      </c>
      <c r="D545" s="683"/>
      <c r="E545" s="620"/>
      <c r="F545" s="683"/>
      <c r="G545" s="639"/>
      <c r="H545" s="639"/>
      <c r="I545" s="639"/>
      <c r="J545" s="639"/>
      <c r="K545" s="639"/>
      <c r="L545" s="639"/>
      <c r="M545" s="639"/>
      <c r="N545" s="748" t="n">
        <f aca="false">N461-$K461</f>
        <v>0</v>
      </c>
      <c r="O545" s="748" t="n">
        <f aca="false">O461-$K461</f>
        <v>0</v>
      </c>
      <c r="P545" s="748" t="n">
        <f aca="false">P461-$K461</f>
        <v>0</v>
      </c>
      <c r="Q545" s="748" t="n">
        <f aca="false">Q461-$K461</f>
        <v>0</v>
      </c>
      <c r="R545" s="639"/>
      <c r="S545" s="749" t="n">
        <f aca="false">S461-$K461</f>
        <v>0</v>
      </c>
      <c r="T545" s="639"/>
      <c r="U545" s="750" t="n">
        <f aca="false">U461-$K461</f>
        <v>22647.1554316515</v>
      </c>
      <c r="V545" s="751" t="n">
        <f aca="false">V461-$K461</f>
        <v>46455.6645282865</v>
      </c>
      <c r="W545" s="751" t="n">
        <f aca="false">W461-$K461</f>
        <v>540220.175719899</v>
      </c>
      <c r="X545" s="751" t="n">
        <f aca="false">X461-$K461</f>
        <v>46195.1830620515</v>
      </c>
      <c r="Y545" s="751" t="n">
        <f aca="false">Y461-$K461</f>
        <v>46561.3619478428</v>
      </c>
      <c r="Z545" s="751" t="n">
        <f aca="false">Z461-$K461</f>
        <v>44965.8003763261</v>
      </c>
      <c r="AA545" s="751" t="n">
        <f aca="false">AA461-$K461</f>
        <v>91401.0081078742</v>
      </c>
      <c r="AB545" s="751" t="n">
        <f aca="false">AB461-$K461</f>
        <v>67230.5349514841</v>
      </c>
      <c r="AC545" s="751" t="n">
        <f aca="false">AC461-$K461</f>
        <v>92972.8353812013</v>
      </c>
      <c r="AD545" s="751" t="n">
        <f aca="false">AD461-$K461</f>
        <v>19646.7388582005</v>
      </c>
      <c r="AE545" s="751" t="n">
        <f aca="false">AE461-$K461</f>
        <v>74205.3002906128</v>
      </c>
      <c r="AF545" s="751" t="n">
        <f aca="false">AF461-$K461</f>
        <v>102256.477577297</v>
      </c>
      <c r="AG545" s="751" t="n">
        <f aca="false">AG461-$K461</f>
        <v>106116.531720947</v>
      </c>
      <c r="AH545" s="751" t="n">
        <f aca="false">AH461-$K461</f>
        <v>134167.709007631</v>
      </c>
      <c r="AI545" s="751" t="n">
        <f aca="false">AI461-$K461</f>
        <v>11161.7888579129</v>
      </c>
      <c r="AJ545" s="751" t="n">
        <f aca="false">AJ461-$K461</f>
        <v>106532.695922432</v>
      </c>
      <c r="AK545" s="751" t="n">
        <f aca="false">AK461-$K461</f>
        <v>74205.3002906128</v>
      </c>
      <c r="AL545" s="751" t="e">
        <f aca="false">AL461-$K461</f>
        <v>#N/A</v>
      </c>
      <c r="AM545" s="751" t="e">
        <f aca="false">AM461-$K461</f>
        <v>#N/A</v>
      </c>
      <c r="AN545" s="751" t="e">
        <f aca="false">AN461-$K461</f>
        <v>#N/A</v>
      </c>
    </row>
    <row r="546" customFormat="false" ht="17.25" hidden="false" customHeight="false" outlineLevel="0" collapsed="false">
      <c r="A546" s="2"/>
      <c r="B546" s="4"/>
      <c r="C546" s="620" t="n">
        <v>24</v>
      </c>
      <c r="D546" s="683"/>
      <c r="E546" s="620"/>
      <c r="F546" s="683"/>
      <c r="G546" s="639"/>
      <c r="H546" s="639"/>
      <c r="I546" s="639"/>
      <c r="J546" s="639"/>
      <c r="K546" s="639"/>
      <c r="L546" s="639"/>
      <c r="M546" s="639"/>
      <c r="N546" s="748" t="n">
        <f aca="false">N462-$K462</f>
        <v>0</v>
      </c>
      <c r="O546" s="748" t="n">
        <f aca="false">O462-$K462</f>
        <v>0</v>
      </c>
      <c r="P546" s="748" t="n">
        <f aca="false">P462-$K462</f>
        <v>0</v>
      </c>
      <c r="Q546" s="748" t="n">
        <f aca="false">Q462-$K462</f>
        <v>0</v>
      </c>
      <c r="R546" s="639"/>
      <c r="S546" s="749" t="n">
        <f aca="false">S462-$K462</f>
        <v>0</v>
      </c>
      <c r="T546" s="639"/>
      <c r="U546" s="750" t="n">
        <f aca="false">U462-$K462</f>
        <v>23633.0416489175</v>
      </c>
      <c r="V546" s="751" t="n">
        <f aca="false">V462-$K462</f>
        <v>47614.0808335741</v>
      </c>
      <c r="W546" s="751" t="n">
        <f aca="false">W462-$K462</f>
        <v>541452.533491481</v>
      </c>
      <c r="X546" s="751" t="n">
        <f aca="false">X462-$K462</f>
        <v>47230.3635901809</v>
      </c>
      <c r="Y546" s="751" t="n">
        <f aca="false">Y462-$K462</f>
        <v>47621.1896314038</v>
      </c>
      <c r="Z546" s="751" t="n">
        <f aca="false">Z462-$K462</f>
        <v>46025.6280598871</v>
      </c>
      <c r="AA546" s="751" t="n">
        <f aca="false">AA462-$K462</f>
        <v>93422.0748532696</v>
      </c>
      <c r="AB546" s="751" t="n">
        <f aca="false">AB462-$K462</f>
        <v>69399.4846294694</v>
      </c>
      <c r="AC546" s="751" t="n">
        <f aca="false">AC462-$K462</f>
        <v>95141.7850591866</v>
      </c>
      <c r="AD546" s="751" t="n">
        <f aca="false">AD462-$K462</f>
        <v>19646.7388582005</v>
      </c>
      <c r="AE546" s="751" t="n">
        <f aca="false">AE462-$K462</f>
        <v>75067.9507307206</v>
      </c>
      <c r="AF546" s="751" t="n">
        <f aca="false">AF462-$K462</f>
        <v>103119.128017404</v>
      </c>
      <c r="AG546" s="751" t="n">
        <f aca="false">AG462-$K462</f>
        <v>106979.182161055</v>
      </c>
      <c r="AH546" s="751" t="n">
        <f aca="false">AH462-$K462</f>
        <v>135030.359447739</v>
      </c>
      <c r="AI546" s="751" t="n">
        <f aca="false">AI462-$K462</f>
        <v>11408.2604122294</v>
      </c>
      <c r="AJ546" s="751" t="n">
        <f aca="false">AJ462-$K462</f>
        <v>107814.348004878</v>
      </c>
      <c r="AK546" s="751" t="n">
        <f aca="false">AK462-$K462</f>
        <v>75067.9507307206</v>
      </c>
      <c r="AL546" s="751" t="e">
        <f aca="false">AL462-$K462</f>
        <v>#N/A</v>
      </c>
      <c r="AM546" s="751" t="e">
        <f aca="false">AM462-$K462</f>
        <v>#N/A</v>
      </c>
      <c r="AN546" s="751" t="e">
        <f aca="false">AN462-$K462</f>
        <v>#N/A</v>
      </c>
    </row>
    <row r="547" customFormat="false" ht="17.25" hidden="false" customHeight="false" outlineLevel="0" collapsed="false">
      <c r="A547" s="2"/>
      <c r="B547" s="4"/>
      <c r="C547" s="620" t="n">
        <v>25</v>
      </c>
      <c r="D547" s="683"/>
      <c r="E547" s="620"/>
      <c r="F547" s="683"/>
      <c r="G547" s="639"/>
      <c r="H547" s="639"/>
      <c r="I547" s="639"/>
      <c r="J547" s="639"/>
      <c r="K547" s="639"/>
      <c r="L547" s="639"/>
      <c r="M547" s="639"/>
      <c r="N547" s="748" t="n">
        <f aca="false">N463-$K463</f>
        <v>0</v>
      </c>
      <c r="O547" s="748" t="n">
        <f aca="false">O463-$K463</f>
        <v>0</v>
      </c>
      <c r="P547" s="748" t="n">
        <f aca="false">P463-$K463</f>
        <v>0</v>
      </c>
      <c r="Q547" s="748" t="n">
        <f aca="false">Q463-$K463</f>
        <v>0</v>
      </c>
      <c r="R547" s="639"/>
      <c r="S547" s="749" t="n">
        <f aca="false">S463-$K463</f>
        <v>0</v>
      </c>
      <c r="T547" s="639"/>
      <c r="U547" s="750" t="n">
        <f aca="false">U463-$K463</f>
        <v>24658.3633148742</v>
      </c>
      <c r="V547" s="751" t="n">
        <f aca="false">V463-$K463</f>
        <v>48818.8337910733</v>
      </c>
      <c r="W547" s="751" t="n">
        <f aca="false">W463-$K463</f>
        <v>542734.185573927</v>
      </c>
      <c r="X547" s="751" t="n">
        <f aca="false">X463-$K463</f>
        <v>48306.9513394354</v>
      </c>
      <c r="Y547" s="751" t="n">
        <f aca="false">Y463-$K463</f>
        <v>48723.4104223073</v>
      </c>
      <c r="Z547" s="751" t="n">
        <f aca="false">Z463-$K463</f>
        <v>47127.8488507906</v>
      </c>
      <c r="AA547" s="751" t="n">
        <f aca="false">AA463-$K463</f>
        <v>95523.9842684808</v>
      </c>
      <c r="AB547" s="751" t="n">
        <f aca="false">AB463-$K463</f>
        <v>71655.1922945742</v>
      </c>
      <c r="AC547" s="751" t="n">
        <f aca="false">AC463-$K463</f>
        <v>97397.4927242914</v>
      </c>
      <c r="AD547" s="751" t="n">
        <f aca="false">AD463-$K463</f>
        <v>19646.7388582005</v>
      </c>
      <c r="AE547" s="751" t="n">
        <f aca="false">AE463-$K463</f>
        <v>75965.1071884327</v>
      </c>
      <c r="AF547" s="751" t="n">
        <f aca="false">AF463-$K463</f>
        <v>104016.284475117</v>
      </c>
      <c r="AG547" s="751" t="n">
        <f aca="false">AG463-$K463</f>
        <v>107876.338618767</v>
      </c>
      <c r="AH547" s="751" t="n">
        <f aca="false">AH463-$K463</f>
        <v>135927.515905451</v>
      </c>
      <c r="AI547" s="751" t="n">
        <f aca="false">AI463-$K463</f>
        <v>11664.5908287186</v>
      </c>
      <c r="AJ547" s="751" t="n">
        <f aca="false">AJ463-$K463</f>
        <v>109147.266170622</v>
      </c>
      <c r="AK547" s="751" t="n">
        <f aca="false">AK463-$K463</f>
        <v>75965.1071884327</v>
      </c>
      <c r="AL547" s="751" t="e">
        <f aca="false">AL463-$K463</f>
        <v>#N/A</v>
      </c>
      <c r="AM547" s="751" t="e">
        <f aca="false">AM463-$K463</f>
        <v>#N/A</v>
      </c>
      <c r="AN547" s="751" t="e">
        <f aca="false">AN463-$K463</f>
        <v>#N/A</v>
      </c>
    </row>
    <row r="548" customFormat="false" ht="17.25" hidden="false" customHeight="false" outlineLevel="0" collapsed="false">
      <c r="A548" s="2"/>
      <c r="B548" s="4"/>
      <c r="C548" s="620" t="n">
        <v>26</v>
      </c>
      <c r="D548" s="683"/>
      <c r="E548" s="620"/>
      <c r="F548" s="683"/>
      <c r="G548" s="639"/>
      <c r="H548" s="639"/>
      <c r="I548" s="639"/>
      <c r="J548" s="639"/>
      <c r="K548" s="639"/>
      <c r="L548" s="639"/>
      <c r="M548" s="639"/>
      <c r="N548" s="748" t="n">
        <f aca="false">N464-$K464</f>
        <v>0</v>
      </c>
      <c r="O548" s="748" t="n">
        <f aca="false">O464-$K464</f>
        <v>0</v>
      </c>
      <c r="P548" s="748" t="n">
        <f aca="false">P464-$K464</f>
        <v>0</v>
      </c>
      <c r="Q548" s="748" t="n">
        <f aca="false">Q464-$K464</f>
        <v>0</v>
      </c>
      <c r="R548" s="639"/>
      <c r="S548" s="749" t="n">
        <f aca="false">S464-$K464</f>
        <v>0</v>
      </c>
      <c r="T548" s="639"/>
      <c r="U548" s="750" t="n">
        <f aca="false">U464-$K464</f>
        <v>25724.6978474692</v>
      </c>
      <c r="V548" s="751" t="n">
        <f aca="false">V464-$K464</f>
        <v>50071.7768668723</v>
      </c>
      <c r="W548" s="751" t="n">
        <f aca="false">W464-$K464</f>
        <v>544067.103739671</v>
      </c>
      <c r="X548" s="751" t="n">
        <f aca="false">X464-$K464</f>
        <v>49426.6025986601</v>
      </c>
      <c r="Y548" s="751" t="n">
        <f aca="false">Y464-$K464</f>
        <v>49869.7200448469</v>
      </c>
      <c r="Z548" s="751" t="n">
        <f aca="false">Z464-$K464</f>
        <v>48274.1584733302</v>
      </c>
      <c r="AA548" s="751" t="n">
        <f aca="false">AA464-$K464</f>
        <v>97709.9700603005</v>
      </c>
      <c r="AB548" s="751" t="n">
        <f aca="false">AB464-$K464</f>
        <v>74001.1282662831</v>
      </c>
      <c r="AC548" s="751" t="n">
        <f aca="false">AC464-$K464</f>
        <v>99743.4286960003</v>
      </c>
      <c r="AD548" s="751" t="n">
        <f aca="false">AD464-$K464</f>
        <v>19646.7388582005</v>
      </c>
      <c r="AE548" s="751" t="n">
        <f aca="false">AE464-$K464</f>
        <v>76898.1499044533</v>
      </c>
      <c r="AF548" s="751" t="n">
        <f aca="false">AF464-$K464</f>
        <v>104949.327191137</v>
      </c>
      <c r="AG548" s="751" t="n">
        <f aca="false">AG464-$K464</f>
        <v>108809.381334788</v>
      </c>
      <c r="AH548" s="751" t="n">
        <f aca="false">AH464-$K464</f>
        <v>136860.558621471</v>
      </c>
      <c r="AI548" s="751" t="n">
        <f aca="false">AI464-$K464</f>
        <v>11931.1744618673</v>
      </c>
      <c r="AJ548" s="751" t="n">
        <f aca="false">AJ464-$K464</f>
        <v>110533.501062995</v>
      </c>
      <c r="AK548" s="751" t="n">
        <f aca="false">AK464-$K464</f>
        <v>76898.1499044533</v>
      </c>
      <c r="AL548" s="751" t="e">
        <f aca="false">AL464-$K464</f>
        <v>#N/A</v>
      </c>
      <c r="AM548" s="751" t="e">
        <f aca="false">AM464-$K464</f>
        <v>#N/A</v>
      </c>
      <c r="AN548" s="751" t="e">
        <f aca="false">AN464-$K464</f>
        <v>#N/A</v>
      </c>
    </row>
    <row r="549" customFormat="false" ht="17.25" hidden="false" customHeight="false" outlineLevel="0" collapsed="false">
      <c r="A549" s="2"/>
      <c r="B549" s="4"/>
      <c r="C549" s="620" t="n">
        <v>27</v>
      </c>
      <c r="D549" s="683"/>
      <c r="E549" s="620"/>
      <c r="F549" s="683"/>
      <c r="G549" s="639"/>
      <c r="H549" s="639"/>
      <c r="I549" s="639"/>
      <c r="J549" s="639"/>
      <c r="K549" s="639"/>
      <c r="L549" s="639"/>
      <c r="M549" s="639"/>
      <c r="N549" s="748" t="n">
        <f aca="false">N465-$K465</f>
        <v>0</v>
      </c>
      <c r="O549" s="748" t="n">
        <f aca="false">O465-$K465</f>
        <v>0</v>
      </c>
      <c r="P549" s="748" t="n">
        <f aca="false">P465-$K465</f>
        <v>0</v>
      </c>
      <c r="Q549" s="748" t="n">
        <f aca="false">Q465-$K465</f>
        <v>0</v>
      </c>
      <c r="R549" s="639"/>
      <c r="S549" s="749" t="n">
        <f aca="false">S465-$K465</f>
        <v>0</v>
      </c>
      <c r="T549" s="639"/>
      <c r="U549" s="750" t="n">
        <f aca="false">U465-$K465</f>
        <v>26833.6857613679</v>
      </c>
      <c r="V549" s="751" t="n">
        <f aca="false">V465-$K465</f>
        <v>51374.8376657034</v>
      </c>
      <c r="W549" s="751" t="n">
        <f aca="false">W465-$K465</f>
        <v>545453.338632044</v>
      </c>
      <c r="X549" s="751" t="n">
        <f aca="false">X465-$K465</f>
        <v>50591.0399082538</v>
      </c>
      <c r="Y549" s="751" t="n">
        <f aca="false">Y465-$K465</f>
        <v>51061.8820522881</v>
      </c>
      <c r="Z549" s="751" t="n">
        <f aca="false">Z465-$K465</f>
        <v>49466.3204807713</v>
      </c>
      <c r="AA549" s="751" t="n">
        <f aca="false">AA465-$K465</f>
        <v>99983.395283793</v>
      </c>
      <c r="AB549" s="751" t="n">
        <f aca="false">AB465-$K465</f>
        <v>76440.9016768604</v>
      </c>
      <c r="AC549" s="751" t="n">
        <f aca="false">AC465-$K465</f>
        <v>102183.202106578</v>
      </c>
      <c r="AD549" s="751" t="n">
        <f aca="false">AD465-$K465</f>
        <v>19646.7388582005</v>
      </c>
      <c r="AE549" s="751" t="n">
        <f aca="false">AE465-$K465</f>
        <v>77868.5143291147</v>
      </c>
      <c r="AF549" s="751" t="n">
        <f aca="false">AF465-$K465</f>
        <v>105919.691615799</v>
      </c>
      <c r="AG549" s="751" t="n">
        <f aca="false">AG465-$K465</f>
        <v>109779.745759449</v>
      </c>
      <c r="AH549" s="751" t="n">
        <f aca="false">AH465-$K465</f>
        <v>137830.923046133</v>
      </c>
      <c r="AI549" s="751" t="n">
        <f aca="false">AI465-$K465</f>
        <v>12208.421440342</v>
      </c>
      <c r="AJ549" s="751" t="n">
        <f aca="false">AJ465-$K465</f>
        <v>111975.185351064</v>
      </c>
      <c r="AK549" s="751" t="n">
        <f aca="false">AK465-$K465</f>
        <v>77868.5143291147</v>
      </c>
      <c r="AL549" s="751" t="e">
        <f aca="false">AL465-$K465</f>
        <v>#N/A</v>
      </c>
      <c r="AM549" s="751" t="e">
        <f aca="false">AM465-$K465</f>
        <v>#N/A</v>
      </c>
      <c r="AN549" s="751" t="e">
        <f aca="false">AN465-$K465</f>
        <v>#N/A</v>
      </c>
    </row>
    <row r="550" customFormat="false" ht="17.25" hidden="false" customHeight="false" outlineLevel="0" collapsed="false">
      <c r="A550" s="2"/>
      <c r="B550" s="4"/>
      <c r="C550" s="620" t="n">
        <v>28</v>
      </c>
      <c r="D550" s="683"/>
      <c r="E550" s="620"/>
      <c r="F550" s="683"/>
      <c r="G550" s="639"/>
      <c r="H550" s="639"/>
      <c r="I550" s="639"/>
      <c r="J550" s="639"/>
      <c r="K550" s="639"/>
      <c r="L550" s="639"/>
      <c r="M550" s="639"/>
      <c r="N550" s="748" t="n">
        <f aca="false">N466-$K466</f>
        <v>0</v>
      </c>
      <c r="O550" s="748" t="n">
        <f aca="false">O466-$K466</f>
        <v>0</v>
      </c>
      <c r="P550" s="748" t="n">
        <f aca="false">P466-$K466</f>
        <v>0</v>
      </c>
      <c r="Q550" s="748" t="n">
        <f aca="false">Q466-$K466</f>
        <v>0</v>
      </c>
      <c r="R550" s="639"/>
      <c r="S550" s="749" t="n">
        <f aca="false">S466-$K466</f>
        <v>0</v>
      </c>
      <c r="T550" s="639"/>
      <c r="U550" s="750" t="n">
        <f aca="false">U466-$K466</f>
        <v>27987.0331918227</v>
      </c>
      <c r="V550" s="751" t="n">
        <f aca="false">V466-$K466</f>
        <v>52730.0208964877</v>
      </c>
      <c r="W550" s="751" t="n">
        <f aca="false">W466-$K466</f>
        <v>546895.022920113</v>
      </c>
      <c r="X550" s="751" t="n">
        <f aca="false">X466-$K466</f>
        <v>51802.0547102313</v>
      </c>
      <c r="Y550" s="751" t="n">
        <f aca="false">Y466-$K466</f>
        <v>52301.7305400269</v>
      </c>
      <c r="Z550" s="751" t="n">
        <f aca="false">Z466-$K466</f>
        <v>50706.1689685102</v>
      </c>
      <c r="AA550" s="751" t="n">
        <f aca="false">AA466-$K466</f>
        <v>102347.757516225</v>
      </c>
      <c r="AB550" s="751" t="n">
        <f aca="false">AB466-$K466</f>
        <v>78978.2660238608</v>
      </c>
      <c r="AC550" s="751" t="n">
        <f aca="false">AC466-$K466</f>
        <v>104720.566453578</v>
      </c>
      <c r="AD550" s="751" t="n">
        <f aca="false">AD466-$K466</f>
        <v>19646.7388582005</v>
      </c>
      <c r="AE550" s="751" t="n">
        <f aca="false">AE466-$K466</f>
        <v>78877.6933307626</v>
      </c>
      <c r="AF550" s="751" t="n">
        <f aca="false">AF466-$K466</f>
        <v>106928.870617446</v>
      </c>
      <c r="AG550" s="751" t="n">
        <f aca="false">AG466-$K466</f>
        <v>110788.924761097</v>
      </c>
      <c r="AH550" s="751" t="n">
        <f aca="false">AH466-$K466</f>
        <v>138840.102047781</v>
      </c>
      <c r="AI550" s="751" t="n">
        <f aca="false">AI466-$K466</f>
        <v>12496.7582979557</v>
      </c>
      <c r="AJ550" s="751" t="n">
        <f aca="false">AJ466-$K466</f>
        <v>113474.537010655</v>
      </c>
      <c r="AK550" s="751" t="n">
        <f aca="false">AK466-$K466</f>
        <v>78877.6933307626</v>
      </c>
      <c r="AL550" s="751" t="e">
        <f aca="false">AL466-$K466</f>
        <v>#N/A</v>
      </c>
      <c r="AM550" s="751" t="e">
        <f aca="false">AM466-$K466</f>
        <v>#N/A</v>
      </c>
      <c r="AN550" s="751" t="e">
        <f aca="false">AN466-$K466</f>
        <v>#N/A</v>
      </c>
    </row>
    <row r="551" customFormat="false" ht="17.25" hidden="false" customHeight="false" outlineLevel="0" collapsed="false">
      <c r="A551" s="2"/>
      <c r="B551" s="4"/>
      <c r="C551" s="620" t="n">
        <v>29</v>
      </c>
      <c r="D551" s="683"/>
      <c r="E551" s="620"/>
      <c r="F551" s="683"/>
      <c r="G551" s="639"/>
      <c r="H551" s="639"/>
      <c r="I551" s="639"/>
      <c r="J551" s="639"/>
      <c r="K551" s="639"/>
      <c r="L551" s="639"/>
      <c r="M551" s="639"/>
      <c r="N551" s="748" t="n">
        <f aca="false">N467-$K467</f>
        <v>0</v>
      </c>
      <c r="O551" s="748" t="n">
        <f aca="false">O467-$K467</f>
        <v>0</v>
      </c>
      <c r="P551" s="748" t="n">
        <f aca="false">P467-$K467</f>
        <v>0</v>
      </c>
      <c r="Q551" s="748" t="n">
        <f aca="false">Q467-$K467</f>
        <v>0</v>
      </c>
      <c r="R551" s="639"/>
      <c r="S551" s="749" t="n">
        <f aca="false">S467-$K467</f>
        <v>0</v>
      </c>
      <c r="T551" s="639"/>
      <c r="U551" s="750" t="n">
        <f aca="false">U467-$K467</f>
        <v>29186.5145194956</v>
      </c>
      <c r="V551" s="751" t="n">
        <f aca="false">V467-$K467</f>
        <v>54139.4114565034</v>
      </c>
      <c r="W551" s="751" t="n">
        <f aca="false">W467-$K467</f>
        <v>548394.374579704</v>
      </c>
      <c r="X551" s="751" t="n">
        <f aca="false">X467-$K467</f>
        <v>53061.5101042878</v>
      </c>
      <c r="Y551" s="751" t="n">
        <f aca="false">Y467-$K467</f>
        <v>53591.1729672753</v>
      </c>
      <c r="Z551" s="751" t="n">
        <f aca="false">Z467-$K467</f>
        <v>51995.6113957585</v>
      </c>
      <c r="AA551" s="751" t="n">
        <f aca="false">AA467-$K467</f>
        <v>104806.694237955</v>
      </c>
      <c r="AB551" s="751" t="n">
        <f aca="false">AB467-$K467</f>
        <v>81617.1249447412</v>
      </c>
      <c r="AC551" s="751" t="n">
        <f aca="false">AC467-$K467</f>
        <v>107359.425374458</v>
      </c>
      <c r="AD551" s="751" t="n">
        <f aca="false">AD467-$K467</f>
        <v>19646.7388582005</v>
      </c>
      <c r="AE551" s="751" t="n">
        <f aca="false">AE467-$K467</f>
        <v>79927.2394924764</v>
      </c>
      <c r="AF551" s="751" t="n">
        <f aca="false">AF467-$K467</f>
        <v>107978.41677916</v>
      </c>
      <c r="AG551" s="751" t="n">
        <f aca="false">AG467-$K467</f>
        <v>111838.470922811</v>
      </c>
      <c r="AH551" s="751" t="n">
        <f aca="false">AH467-$K467</f>
        <v>139889.648209494</v>
      </c>
      <c r="AI551" s="751" t="n">
        <f aca="false">AI467-$K467</f>
        <v>12796.6286298739</v>
      </c>
      <c r="AJ551" s="751" t="n">
        <f aca="false">AJ467-$K467</f>
        <v>115033.86273663</v>
      </c>
      <c r="AK551" s="751" t="n">
        <f aca="false">AK467-$K467</f>
        <v>79927.2394924764</v>
      </c>
      <c r="AL551" s="751" t="e">
        <f aca="false">AL467-$K467</f>
        <v>#N/A</v>
      </c>
      <c r="AM551" s="751" t="e">
        <f aca="false">AM467-$K467</f>
        <v>#N/A</v>
      </c>
      <c r="AN551" s="751" t="e">
        <f aca="false">AN467-$K467</f>
        <v>#N/A</v>
      </c>
    </row>
    <row r="552" customFormat="false" ht="17.25" hidden="false" customHeight="false" outlineLevel="0" collapsed="false">
      <c r="A552" s="2"/>
      <c r="B552" s="4"/>
      <c r="C552" s="620" t="n">
        <v>30</v>
      </c>
      <c r="D552" s="683"/>
      <c r="E552" s="620"/>
      <c r="F552" s="683"/>
      <c r="G552" s="639"/>
      <c r="H552" s="639"/>
      <c r="I552" s="639"/>
      <c r="J552" s="639"/>
      <c r="K552" s="639"/>
      <c r="L552" s="639"/>
      <c r="M552" s="639"/>
      <c r="N552" s="748" t="n">
        <f aca="false">N468-$K468</f>
        <v>0</v>
      </c>
      <c r="O552" s="748" t="n">
        <f aca="false">O468-$K468</f>
        <v>0</v>
      </c>
      <c r="P552" s="748" t="n">
        <f aca="false">P468-$K468</f>
        <v>0</v>
      </c>
      <c r="Q552" s="748" t="n">
        <f aca="false">Q468-$K468</f>
        <v>0</v>
      </c>
      <c r="R552" s="639"/>
      <c r="S552" s="749" t="n">
        <f aca="false">S468-$K468</f>
        <v>0</v>
      </c>
      <c r="T552" s="639"/>
      <c r="U552" s="750" t="n">
        <f aca="false">U468-$K468</f>
        <v>30433.9751002754</v>
      </c>
      <c r="V552" s="751" t="n">
        <f aca="false">V468-$K468</f>
        <v>55605.1776389196</v>
      </c>
      <c r="W552" s="751" t="n">
        <f aca="false">W468-$K468</f>
        <v>549953.700305678</v>
      </c>
      <c r="X552" s="751" t="n">
        <f aca="false">X468-$K468</f>
        <v>54371.3437141067</v>
      </c>
      <c r="Y552" s="751" t="n">
        <f aca="false">Y468-$K468</f>
        <v>54932.1930916136</v>
      </c>
      <c r="Z552" s="751" t="n">
        <f aca="false">Z468-$K468</f>
        <v>53336.6315200969</v>
      </c>
      <c r="AA552" s="751" t="n">
        <f aca="false">AA468-$K468</f>
        <v>107363.988428553</v>
      </c>
      <c r="AB552" s="751" t="n">
        <f aca="false">AB468-$K468</f>
        <v>84361.5382224568</v>
      </c>
      <c r="AC552" s="751" t="n">
        <f aca="false">AC468-$K468</f>
        <v>110103.838652174</v>
      </c>
      <c r="AD552" s="751" t="n">
        <f aca="false">AD468-$K468</f>
        <v>19646.7388582005</v>
      </c>
      <c r="AE552" s="751" t="n">
        <f aca="false">AE468-$K468</f>
        <v>81018.7675006587</v>
      </c>
      <c r="AF552" s="751" t="n">
        <f aca="false">AF468-$K468</f>
        <v>109069.944787343</v>
      </c>
      <c r="AG552" s="751" t="n">
        <f aca="false">AG468-$K468</f>
        <v>112929.998930993</v>
      </c>
      <c r="AH552" s="751" t="n">
        <f aca="false">AH468-$K468</f>
        <v>140981.176217677</v>
      </c>
      <c r="AI552" s="751" t="n">
        <f aca="false">AI468-$K468</f>
        <v>13108.4937750688</v>
      </c>
      <c r="AJ552" s="751" t="n">
        <f aca="false">AJ468-$K468</f>
        <v>116655.561491643</v>
      </c>
      <c r="AK552" s="751" t="n">
        <f aca="false">AK468-$K468</f>
        <v>81018.7675006587</v>
      </c>
      <c r="AL552" s="751" t="e">
        <f aca="false">AL468-$K468</f>
        <v>#N/A</v>
      </c>
      <c r="AM552" s="751" t="e">
        <f aca="false">AM468-$K468</f>
        <v>#N/A</v>
      </c>
      <c r="AN552" s="751" t="e">
        <f aca="false">AN468-$K468</f>
        <v>#N/A</v>
      </c>
    </row>
    <row r="553" customFormat="false" ht="17.25" hidden="false" customHeight="false" outlineLevel="0" collapsed="false">
      <c r="A553" s="2"/>
      <c r="B553" s="4"/>
      <c r="C553" s="620" t="n">
        <v>31</v>
      </c>
      <c r="D553" s="683"/>
      <c r="E553" s="620"/>
      <c r="F553" s="683"/>
      <c r="G553" s="639"/>
      <c r="H553" s="639"/>
      <c r="I553" s="639"/>
      <c r="J553" s="639"/>
      <c r="K553" s="639"/>
      <c r="L553" s="639"/>
      <c r="M553" s="639"/>
      <c r="N553" s="748" t="n">
        <f aca="false">N469-$K469</f>
        <v>0</v>
      </c>
      <c r="O553" s="748" t="n">
        <f aca="false">O469-$K469</f>
        <v>0</v>
      </c>
      <c r="P553" s="748" t="n">
        <f aca="false">P469-$K469</f>
        <v>0</v>
      </c>
      <c r="Q553" s="748" t="n">
        <f aca="false">Q469-$K469</f>
        <v>0</v>
      </c>
      <c r="R553" s="639"/>
      <c r="S553" s="749" t="n">
        <f aca="false">S469-$K469</f>
        <v>0</v>
      </c>
      <c r="T553" s="639"/>
      <c r="U553" s="750" t="n">
        <f aca="false">U469-$K469</f>
        <v>31731.3341042864</v>
      </c>
      <c r="V553" s="751" t="n">
        <f aca="false">V469-$K469</f>
        <v>57129.5744686326</v>
      </c>
      <c r="W553" s="751" t="n">
        <f aca="false">W469-$K469</f>
        <v>551575.399060692</v>
      </c>
      <c r="X553" s="751" t="n">
        <f aca="false">X469-$K469</f>
        <v>55733.5706683182</v>
      </c>
      <c r="Y553" s="751" t="n">
        <f aca="false">Y469-$K469</f>
        <v>56326.8540209254</v>
      </c>
      <c r="Z553" s="751" t="n">
        <f aca="false">Z469-$K469</f>
        <v>54731.2924494087</v>
      </c>
      <c r="AA553" s="751" t="n">
        <f aca="false">AA469-$K469</f>
        <v>110023.574386776</v>
      </c>
      <c r="AB553" s="751" t="n">
        <f aca="false">AB469-$K469</f>
        <v>87215.728031281</v>
      </c>
      <c r="AC553" s="751" t="n">
        <f aca="false">AC469-$K469</f>
        <v>112958.028460998</v>
      </c>
      <c r="AD553" s="751" t="n">
        <f aca="false">AD469-$K469</f>
        <v>19646.7388582005</v>
      </c>
      <c r="AE553" s="751" t="n">
        <f aca="false">AE469-$K469</f>
        <v>82153.9566291684</v>
      </c>
      <c r="AF553" s="751" t="n">
        <f aca="false">AF469-$K469</f>
        <v>110205.133915852</v>
      </c>
      <c r="AG553" s="751" t="n">
        <f aca="false">AG469-$K469</f>
        <v>114065.188059503</v>
      </c>
      <c r="AH553" s="751" t="n">
        <f aca="false">AH469-$K469</f>
        <v>142116.365346186</v>
      </c>
      <c r="AI553" s="751" t="n">
        <f aca="false">AI469-$K469</f>
        <v>29649.8210762093</v>
      </c>
      <c r="AJ553" s="751" t="n">
        <f aca="false">AJ469-$K469</f>
        <v>118342.128196858</v>
      </c>
      <c r="AK553" s="751" t="n">
        <f aca="false">AK469-$K469</f>
        <v>82153.9566291684</v>
      </c>
      <c r="AL553" s="751" t="e">
        <f aca="false">AL469-$K469</f>
        <v>#N/A</v>
      </c>
      <c r="AM553" s="751" t="e">
        <f aca="false">AM469-$K469</f>
        <v>#N/A</v>
      </c>
      <c r="AN553" s="751" t="e">
        <f aca="false">AN469-$K469</f>
        <v>#N/A</v>
      </c>
    </row>
    <row r="554" customFormat="false" ht="17.25" hidden="false" customHeight="false" outlineLevel="0" collapsed="false">
      <c r="A554" s="2"/>
      <c r="B554" s="4"/>
      <c r="C554" s="620" t="n">
        <v>32</v>
      </c>
      <c r="D554" s="683"/>
      <c r="E554" s="620"/>
      <c r="F554" s="683"/>
      <c r="G554" s="639"/>
      <c r="H554" s="639"/>
      <c r="I554" s="639"/>
      <c r="J554" s="639"/>
      <c r="K554" s="639"/>
      <c r="L554" s="639"/>
      <c r="M554" s="639"/>
      <c r="N554" s="748" t="n">
        <f aca="false">N470-$K470</f>
        <v>0</v>
      </c>
      <c r="O554" s="748" t="n">
        <f aca="false">O470-$K470</f>
        <v>0</v>
      </c>
      <c r="P554" s="748" t="n">
        <f aca="false">P470-$K470</f>
        <v>0</v>
      </c>
      <c r="Q554" s="748" t="n">
        <f aca="false">Q470-$K470</f>
        <v>0</v>
      </c>
      <c r="R554" s="639"/>
      <c r="S554" s="749" t="n">
        <f aca="false">S470-$K470</f>
        <v>0</v>
      </c>
      <c r="T554" s="639"/>
      <c r="U554" s="750" t="n">
        <f aca="false">U470-$K470</f>
        <v>33080.5874684579</v>
      </c>
      <c r="V554" s="751" t="n">
        <f aca="false">V470-$K470</f>
        <v>58714.9471715341</v>
      </c>
      <c r="W554" s="751" t="n">
        <f aca="false">W470-$K470</f>
        <v>553261.965765907</v>
      </c>
      <c r="X554" s="751" t="n">
        <f aca="false">X470-$K470</f>
        <v>57150.2867006983</v>
      </c>
      <c r="Y554" s="751" t="n">
        <f aca="false">Y470-$K470</f>
        <v>57777.3013874097</v>
      </c>
      <c r="Z554" s="751" t="n">
        <f aca="false">Z470-$K470</f>
        <v>56181.739815893</v>
      </c>
      <c r="AA554" s="751" t="n">
        <f aca="false">AA470-$K470</f>
        <v>112789.543783327</v>
      </c>
      <c r="AB554" s="751" t="n">
        <f aca="false">AB470-$K470</f>
        <v>90184.0854324582</v>
      </c>
      <c r="AC554" s="751" t="n">
        <f aca="false">AC470-$K470</f>
        <v>115926.385862175</v>
      </c>
      <c r="AD554" s="751" t="n">
        <f aca="false">AD470-$K470</f>
        <v>19646.7388582005</v>
      </c>
      <c r="AE554" s="751" t="n">
        <f aca="false">AE470-$K470</f>
        <v>83334.5533228184</v>
      </c>
      <c r="AF554" s="751" t="n">
        <f aca="false">AF470-$K470</f>
        <v>111385.730609502</v>
      </c>
      <c r="AG554" s="751" t="n">
        <f aca="false">AG470-$K470</f>
        <v>115245.784753153</v>
      </c>
      <c r="AH554" s="751" t="n">
        <f aca="false">AH470-$K470</f>
        <v>143296.962039836</v>
      </c>
      <c r="AI554" s="751" t="n">
        <f aca="false">AI470-$K470</f>
        <v>29987.1344172522</v>
      </c>
      <c r="AJ554" s="751" t="n">
        <f aca="false">AJ470-$K470</f>
        <v>120096.157570281</v>
      </c>
      <c r="AK554" s="751" t="n">
        <f aca="false">AK470-$K470</f>
        <v>83334.5533228184</v>
      </c>
      <c r="AL554" s="751" t="e">
        <f aca="false">AL470-$K470</f>
        <v>#N/A</v>
      </c>
      <c r="AM554" s="751" t="e">
        <f aca="false">AM470-$K470</f>
        <v>#N/A</v>
      </c>
      <c r="AN554" s="751" t="e">
        <f aca="false">AN470-$K470</f>
        <v>#N/A</v>
      </c>
    </row>
    <row r="555" customFormat="false" ht="17.25" hidden="false" customHeight="false" outlineLevel="0" collapsed="false">
      <c r="A555" s="2"/>
      <c r="B555" s="4"/>
      <c r="C555" s="620" t="n">
        <v>33</v>
      </c>
      <c r="D555" s="683"/>
      <c r="E555" s="620"/>
      <c r="F555" s="683"/>
      <c r="G555" s="639"/>
      <c r="H555" s="639"/>
      <c r="I555" s="639"/>
      <c r="J555" s="639"/>
      <c r="K555" s="639"/>
      <c r="L555" s="639"/>
      <c r="M555" s="639"/>
      <c r="N555" s="748" t="n">
        <f aca="false">N471-$K471</f>
        <v>0</v>
      </c>
      <c r="O555" s="748" t="n">
        <f aca="false">O471-$K471</f>
        <v>0</v>
      </c>
      <c r="P555" s="748" t="n">
        <f aca="false">P471-$K471</f>
        <v>0</v>
      </c>
      <c r="Q555" s="748" t="n">
        <f aca="false">Q471-$K471</f>
        <v>0</v>
      </c>
      <c r="R555" s="639"/>
      <c r="S555" s="749" t="n">
        <f aca="false">S471-$K471</f>
        <v>0</v>
      </c>
      <c r="T555" s="639"/>
      <c r="U555" s="750" t="n">
        <f aca="false">U471-$K471</f>
        <v>34483.8109671962</v>
      </c>
      <c r="V555" s="751" t="n">
        <f aca="false">V471-$K471</f>
        <v>60363.7347825516</v>
      </c>
      <c r="W555" s="751" t="n">
        <f aca="false">W471-$K471</f>
        <v>555015.995139329</v>
      </c>
      <c r="X555" s="751" t="n">
        <f aca="false">X471-$K471</f>
        <v>58623.6713743735</v>
      </c>
      <c r="Y555" s="751" t="n">
        <f aca="false">Y471-$K471</f>
        <v>59285.7666485534</v>
      </c>
      <c r="Z555" s="751" t="n">
        <f aca="false">Z471-$K471</f>
        <v>57690.2050770367</v>
      </c>
      <c r="AA555" s="751" t="n">
        <f aca="false">AA471-$K471</f>
        <v>115666.151955741</v>
      </c>
      <c r="AB555" s="751" t="n">
        <f aca="false">AB471-$K471</f>
        <v>93271.1771296825</v>
      </c>
      <c r="AC555" s="751" t="n">
        <f aca="false">AC471-$K471</f>
        <v>119013.4775594</v>
      </c>
      <c r="AD555" s="751" t="n">
        <f aca="false">AD471-$K471</f>
        <v>19646.7388582005</v>
      </c>
      <c r="AE555" s="751" t="n">
        <f aca="false">AE471-$K471</f>
        <v>84562.3738842144</v>
      </c>
      <c r="AF555" s="751" t="n">
        <f aca="false">AF471-$K471</f>
        <v>112613.551170898</v>
      </c>
      <c r="AG555" s="751" t="n">
        <f aca="false">AG471-$K471</f>
        <v>116473.605314549</v>
      </c>
      <c r="AH555" s="751" t="n">
        <f aca="false">AH471-$K471</f>
        <v>144524.782601232</v>
      </c>
      <c r="AI555" s="751" t="n">
        <f aca="false">AI471-$K471</f>
        <v>30337.9402919368</v>
      </c>
      <c r="AJ555" s="751" t="n">
        <f aca="false">AJ471-$K471</f>
        <v>121920.34811864</v>
      </c>
      <c r="AK555" s="751" t="n">
        <f aca="false">AK471-$K471</f>
        <v>84562.3738842144</v>
      </c>
      <c r="AL555" s="751" t="e">
        <f aca="false">AL471-$K471</f>
        <v>#N/A</v>
      </c>
      <c r="AM555" s="751" t="e">
        <f aca="false">AM471-$K471</f>
        <v>#N/A</v>
      </c>
      <c r="AN555" s="751" t="e">
        <f aca="false">AN471-$K471</f>
        <v>#N/A</v>
      </c>
    </row>
    <row r="556" customFormat="false" ht="17.25" hidden="false" customHeight="false" outlineLevel="0" collapsed="false">
      <c r="A556" s="2"/>
      <c r="B556" s="4"/>
      <c r="C556" s="620" t="n">
        <v>34</v>
      </c>
      <c r="D556" s="683"/>
      <c r="E556" s="620"/>
      <c r="F556" s="683"/>
      <c r="G556" s="639"/>
      <c r="H556" s="639"/>
      <c r="I556" s="639"/>
      <c r="J556" s="639"/>
      <c r="K556" s="639"/>
      <c r="L556" s="639"/>
      <c r="M556" s="639"/>
      <c r="N556" s="748" t="n">
        <f aca="false">N472-$K472</f>
        <v>0</v>
      </c>
      <c r="O556" s="748" t="n">
        <f aca="false">O472-$K472</f>
        <v>0</v>
      </c>
      <c r="P556" s="748" t="n">
        <f aca="false">P472-$K472</f>
        <v>0</v>
      </c>
      <c r="Q556" s="748" t="n">
        <f aca="false">Q472-$K472</f>
        <v>0</v>
      </c>
      <c r="R556" s="639"/>
      <c r="S556" s="749" t="n">
        <f aca="false">S472-$K472</f>
        <v>0</v>
      </c>
      <c r="T556" s="639"/>
      <c r="U556" s="750" t="n">
        <f aca="false">U472-$K472</f>
        <v>35943.163405884</v>
      </c>
      <c r="V556" s="751" t="n">
        <f aca="false">V472-$K472</f>
        <v>62078.4738980098</v>
      </c>
      <c r="W556" s="751" t="n">
        <f aca="false">W472-$K472</f>
        <v>556840.185687689</v>
      </c>
      <c r="X556" s="751" t="n">
        <f aca="false">X472-$K472</f>
        <v>60155.9914349957</v>
      </c>
      <c r="Y556" s="751" t="n">
        <f aca="false">Y472-$K472</f>
        <v>60854.5705201429</v>
      </c>
      <c r="Z556" s="751" t="n">
        <f aca="false">Z472-$K472</f>
        <v>59259.0089486261</v>
      </c>
      <c r="AA556" s="751" t="n">
        <f aca="false">AA472-$K472</f>
        <v>118657.824455051</v>
      </c>
      <c r="AB556" s="751" t="n">
        <f aca="false">AB472-$K472</f>
        <v>96481.7524947958</v>
      </c>
      <c r="AC556" s="751" t="n">
        <f aca="false">AC472-$K472</f>
        <v>122224.052924513</v>
      </c>
      <c r="AD556" s="751" t="n">
        <f aca="false">AD472-$K472</f>
        <v>19646.7388582005</v>
      </c>
      <c r="AE556" s="751" t="n">
        <f aca="false">AE472-$K472</f>
        <v>85839.3072680663</v>
      </c>
      <c r="AF556" s="751" t="n">
        <f aca="false">AF472-$K472</f>
        <v>113890.48455475</v>
      </c>
      <c r="AG556" s="751" t="n">
        <f aca="false">AG472-$K472</f>
        <v>117750.5386984</v>
      </c>
      <c r="AH556" s="751" t="n">
        <f aca="false">AH472-$K472</f>
        <v>145801.715985084</v>
      </c>
      <c r="AI556" s="751" t="n">
        <f aca="false">AI472-$K472</f>
        <v>30702.7784016087</v>
      </c>
      <c r="AJ556" s="751" t="n">
        <f aca="false">AJ472-$K472</f>
        <v>123817.506288935</v>
      </c>
      <c r="AK556" s="751" t="n">
        <f aca="false">AK472-$K472</f>
        <v>85839.3072680663</v>
      </c>
      <c r="AL556" s="751" t="e">
        <f aca="false">AL472-$K472</f>
        <v>#N/A</v>
      </c>
      <c r="AM556" s="751" t="e">
        <f aca="false">AM472-$K472</f>
        <v>#N/A</v>
      </c>
      <c r="AN556" s="751" t="e">
        <f aca="false">AN472-$K472</f>
        <v>#N/A</v>
      </c>
    </row>
    <row r="557" customFormat="false" ht="17.25" hidden="false" customHeight="false" outlineLevel="0" collapsed="false">
      <c r="A557" s="2"/>
      <c r="B557" s="4"/>
      <c r="C557" s="620" t="n">
        <v>35</v>
      </c>
      <c r="D557" s="683"/>
      <c r="E557" s="620"/>
      <c r="F557" s="683"/>
      <c r="G557" s="639"/>
      <c r="H557" s="639"/>
      <c r="I557" s="639"/>
      <c r="J557" s="639"/>
      <c r="K557" s="639"/>
      <c r="L557" s="639"/>
      <c r="M557" s="639"/>
      <c r="N557" s="748" t="n">
        <f aca="false">N473-$K473</f>
        <v>0</v>
      </c>
      <c r="O557" s="748" t="n">
        <f aca="false">O473-$K473</f>
        <v>0</v>
      </c>
      <c r="P557" s="748" t="n">
        <f aca="false">P473-$K473</f>
        <v>0</v>
      </c>
      <c r="Q557" s="748" t="n">
        <f aca="false">Q473-$K473</f>
        <v>0</v>
      </c>
      <c r="R557" s="639"/>
      <c r="S557" s="749" t="n">
        <f aca="false">S473-$K473</f>
        <v>0</v>
      </c>
      <c r="T557" s="639"/>
      <c r="U557" s="750" t="n">
        <f aca="false">U473-$K473</f>
        <v>37460.8899421194</v>
      </c>
      <c r="V557" s="751" t="n">
        <f aca="false">V473-$K473</f>
        <v>63861.8025780863</v>
      </c>
      <c r="W557" s="751" t="n">
        <f aca="false">W473-$K473</f>
        <v>558737.343857983</v>
      </c>
      <c r="X557" s="751" t="n">
        <f aca="false">X473-$K473</f>
        <v>61749.6042980429</v>
      </c>
      <c r="Y557" s="751" t="n">
        <f aca="false">Y473-$K473</f>
        <v>62486.1265465959</v>
      </c>
      <c r="Z557" s="751" t="n">
        <f aca="false">Z473-$K473</f>
        <v>60890.5649750792</v>
      </c>
      <c r="AA557" s="751" t="n">
        <f aca="false">AA473-$K473</f>
        <v>121769.163854333</v>
      </c>
      <c r="AB557" s="751" t="n">
        <f aca="false">AB473-$K473</f>
        <v>99820.7508745136</v>
      </c>
      <c r="AC557" s="751" t="n">
        <f aca="false">AC473-$K473</f>
        <v>125563.051304231</v>
      </c>
      <c r="AD557" s="751" t="n">
        <f aca="false">AD473-$K473</f>
        <v>19646.7388582005</v>
      </c>
      <c r="AE557" s="751" t="n">
        <f aca="false">AE473-$K473</f>
        <v>87167.3179872722</v>
      </c>
      <c r="AF557" s="751" t="n">
        <f aca="false">AF473-$K473</f>
        <v>115218.495273956</v>
      </c>
      <c r="AG557" s="751" t="n">
        <f aca="false">AG473-$K473</f>
        <v>119078.549417606</v>
      </c>
      <c r="AH557" s="751" t="n">
        <f aca="false">AH473-$K473</f>
        <v>147129.72670429</v>
      </c>
      <c r="AI557" s="751" t="n">
        <f aca="false">AI473-$K473</f>
        <v>31082.2100356676</v>
      </c>
      <c r="AJ557" s="751" t="n">
        <f aca="false">AJ473-$K473</f>
        <v>125790.550786041</v>
      </c>
      <c r="AK557" s="751" t="n">
        <f aca="false">AK473-$K473</f>
        <v>87167.3179872722</v>
      </c>
      <c r="AL557" s="751" t="e">
        <f aca="false">AL473-$K473</f>
        <v>#N/A</v>
      </c>
      <c r="AM557" s="751" t="e">
        <f aca="false">AM473-$K473</f>
        <v>#N/A</v>
      </c>
      <c r="AN557" s="751" t="e">
        <f aca="false">AN473-$K473</f>
        <v>#N/A</v>
      </c>
    </row>
    <row r="558" customFormat="false" ht="17.25" hidden="false" customHeight="false" outlineLevel="0" collapsed="false">
      <c r="A558" s="2"/>
      <c r="B558" s="4"/>
      <c r="C558" s="620" t="n">
        <v>36</v>
      </c>
      <c r="D558" s="683"/>
      <c r="E558" s="620"/>
      <c r="F558" s="683"/>
      <c r="G558" s="639"/>
      <c r="H558" s="639"/>
      <c r="I558" s="639"/>
      <c r="J558" s="639"/>
      <c r="K558" s="639"/>
      <c r="L558" s="639"/>
      <c r="M558" s="639"/>
      <c r="N558" s="748" t="n">
        <f aca="false">N474-$K474</f>
        <v>0</v>
      </c>
      <c r="O558" s="748" t="n">
        <f aca="false">O474-$K474</f>
        <v>0</v>
      </c>
      <c r="P558" s="748" t="n">
        <f aca="false">P474-$K474</f>
        <v>0</v>
      </c>
      <c r="Q558" s="748" t="n">
        <f aca="false">Q474-$K474</f>
        <v>0</v>
      </c>
      <c r="R558" s="639"/>
      <c r="S558" s="749" t="n">
        <f aca="false">S474-$K474</f>
        <v>0</v>
      </c>
      <c r="T558" s="639"/>
      <c r="U558" s="750" t="n">
        <f aca="false">U474-$K474</f>
        <v>39039.3255398042</v>
      </c>
      <c r="V558" s="751" t="n">
        <f aca="false">V474-$K474</f>
        <v>65716.464405366</v>
      </c>
      <c r="W558" s="751" t="n">
        <f aca="false">W474-$K474</f>
        <v>560710.388355089</v>
      </c>
      <c r="X558" s="751" t="n">
        <f aca="false">X474-$K474</f>
        <v>63406.9616756119</v>
      </c>
      <c r="Y558" s="751" t="n">
        <f aca="false">Y474-$K474</f>
        <v>64182.944814107</v>
      </c>
      <c r="Z558" s="751" t="n">
        <f aca="false">Z474-$K474</f>
        <v>62587.3832425903</v>
      </c>
      <c r="AA558" s="751" t="n">
        <f aca="false">AA474-$K474</f>
        <v>125004.956829587</v>
      </c>
      <c r="AB558" s="751" t="n">
        <f aca="false">AB474-$K474</f>
        <v>103293.30918942</v>
      </c>
      <c r="AC558" s="751" t="n">
        <f aca="false">AC474-$K474</f>
        <v>129035.609619137</v>
      </c>
      <c r="AD558" s="751" t="n">
        <f aca="false">AD474-$K474</f>
        <v>19646.7388582005</v>
      </c>
      <c r="AE558" s="751" t="n">
        <f aca="false">AE474-$K474</f>
        <v>88548.4491352464</v>
      </c>
      <c r="AF558" s="751" t="n">
        <f aca="false">AF474-$K474</f>
        <v>116599.62642193</v>
      </c>
      <c r="AG558" s="751" t="n">
        <f aca="false">AG474-$K474</f>
        <v>120459.680565581</v>
      </c>
      <c r="AH558" s="751" t="n">
        <f aca="false">AH474-$K474</f>
        <v>148510.857852264</v>
      </c>
      <c r="AI558" s="751" t="n">
        <f aca="false">AI474-$K474</f>
        <v>31476.8189350887</v>
      </c>
      <c r="AJ558" s="751" t="n">
        <f aca="false">AJ474-$K474</f>
        <v>127842.517063031</v>
      </c>
      <c r="AK558" s="751" t="n">
        <f aca="false">AK474-$K474</f>
        <v>88548.4491352464</v>
      </c>
      <c r="AL558" s="751" t="e">
        <f aca="false">AL474-$K474</f>
        <v>#N/A</v>
      </c>
      <c r="AM558" s="751" t="e">
        <f aca="false">AM474-$K474</f>
        <v>#N/A</v>
      </c>
      <c r="AN558" s="751" t="e">
        <f aca="false">AN474-$K474</f>
        <v>#N/A</v>
      </c>
    </row>
    <row r="559" customFormat="false" ht="17.25" hidden="false" customHeight="false" outlineLevel="0" collapsed="false">
      <c r="A559" s="2"/>
      <c r="B559" s="4"/>
      <c r="C559" s="620" t="n">
        <v>37</v>
      </c>
      <c r="D559" s="683"/>
      <c r="E559" s="620"/>
      <c r="F559" s="683"/>
      <c r="G559" s="639"/>
      <c r="H559" s="639"/>
      <c r="I559" s="639"/>
      <c r="J559" s="639"/>
      <c r="K559" s="639"/>
      <c r="L559" s="639"/>
      <c r="M559" s="639"/>
      <c r="N559" s="748" t="n">
        <f aca="false">N475-$K475</f>
        <v>0</v>
      </c>
      <c r="O559" s="748" t="n">
        <f aca="false">O475-$K475</f>
        <v>0</v>
      </c>
      <c r="P559" s="748" t="n">
        <f aca="false">P475-$K475</f>
        <v>0</v>
      </c>
      <c r="Q559" s="748" t="n">
        <f aca="false">Q475-$K475</f>
        <v>0</v>
      </c>
      <c r="R559" s="639"/>
      <c r="S559" s="749" t="n">
        <f aca="false">S475-$K475</f>
        <v>0</v>
      </c>
      <c r="T559" s="639"/>
      <c r="U559" s="750" t="n">
        <f aca="false">U475-$K475</f>
        <v>40680.8985613963</v>
      </c>
      <c r="V559" s="751" t="n">
        <f aca="false">V475-$K475</f>
        <v>106632.671968551</v>
      </c>
      <c r="W559" s="751" t="n">
        <f aca="false">W475-$K475</f>
        <v>562762.35463208</v>
      </c>
      <c r="X559" s="751" t="n">
        <f aca="false">X475-$K475</f>
        <v>65130.6133482836</v>
      </c>
      <c r="Y559" s="751" t="n">
        <f aca="false">Y475-$K475</f>
        <v>65947.6358123186</v>
      </c>
      <c r="Z559" s="751" t="n">
        <f aca="false">Z475-$K475</f>
        <v>64352.0742408019</v>
      </c>
      <c r="AA559" s="751" t="n">
        <f aca="false">AA475-$K475</f>
        <v>187877.203556567</v>
      </c>
      <c r="AB559" s="751" t="n">
        <f aca="false">AB475-$K475</f>
        <v>106904.769836923</v>
      </c>
      <c r="AC559" s="751" t="n">
        <f aca="false">AC475-$K475</f>
        <v>132647.07026664</v>
      </c>
      <c r="AD559" s="751" t="n">
        <f aca="false">AD475-$K475</f>
        <v>19646.7388582005</v>
      </c>
      <c r="AE559" s="751" t="n">
        <f aca="false">AE475-$K475</f>
        <v>89984.8255291396</v>
      </c>
      <c r="AF559" s="751" t="n">
        <f aca="false">AF475-$K475</f>
        <v>118036.002815823</v>
      </c>
      <c r="AG559" s="751" t="n">
        <f aca="false">AG475-$K475</f>
        <v>121896.056959474</v>
      </c>
      <c r="AH559" s="751" t="n">
        <f aca="false">AH475-$K475</f>
        <v>149947.234246158</v>
      </c>
      <c r="AI559" s="751" t="n">
        <f aca="false">AI475-$K475</f>
        <v>31887.2121904868</v>
      </c>
      <c r="AJ559" s="751" t="n">
        <f aca="false">AJ475-$K475</f>
        <v>129976.561991101</v>
      </c>
      <c r="AK559" s="751" t="n">
        <f aca="false">AK475-$K475</f>
        <v>89984.8255291396</v>
      </c>
      <c r="AL559" s="751" t="e">
        <f aca="false">AL475-$K475</f>
        <v>#N/A</v>
      </c>
      <c r="AM559" s="751" t="e">
        <f aca="false">AM475-$K475</f>
        <v>#N/A</v>
      </c>
      <c r="AN559" s="751" t="e">
        <f aca="false">AN475-$K475</f>
        <v>#N/A</v>
      </c>
    </row>
    <row r="560" customFormat="false" ht="17.25" hidden="false" customHeight="false" outlineLevel="0" collapsed="false">
      <c r="A560" s="2"/>
      <c r="B560" s="4"/>
      <c r="C560" s="620" t="n">
        <v>38</v>
      </c>
      <c r="D560" s="683"/>
      <c r="E560" s="620"/>
      <c r="F560" s="683"/>
      <c r="G560" s="639"/>
      <c r="H560" s="639"/>
      <c r="I560" s="639"/>
      <c r="J560" s="639"/>
      <c r="K560" s="639"/>
      <c r="L560" s="639"/>
      <c r="M560" s="639"/>
      <c r="N560" s="748" t="n">
        <f aca="false">N476-$K476</f>
        <v>0</v>
      </c>
      <c r="O560" s="748" t="n">
        <f aca="false">O476-$K476</f>
        <v>0</v>
      </c>
      <c r="P560" s="748" t="n">
        <f aca="false">P476-$K476</f>
        <v>0</v>
      </c>
      <c r="Q560" s="748" t="n">
        <f aca="false">Q476-$K476</f>
        <v>0</v>
      </c>
      <c r="R560" s="639"/>
      <c r="S560" s="749" t="n">
        <f aca="false">S476-$K476</f>
        <v>0</v>
      </c>
      <c r="T560" s="639"/>
      <c r="U560" s="750" t="n">
        <f aca="false">U476-$K476</f>
        <v>42388.1345038522</v>
      </c>
      <c r="V560" s="751" t="n">
        <f aca="false">V476-$K476</f>
        <v>108638.674200936</v>
      </c>
      <c r="W560" s="751" t="n">
        <f aca="false">W476-$K476</f>
        <v>564896.399560149</v>
      </c>
      <c r="X560" s="751" t="n">
        <f aca="false">X476-$K476</f>
        <v>66923.2110878623</v>
      </c>
      <c r="Y560" s="751" t="n">
        <f aca="false">Y476-$K476</f>
        <v>67782.9144504586</v>
      </c>
      <c r="Z560" s="751" t="n">
        <f aca="false">Z476-$K476</f>
        <v>66187.3528789419</v>
      </c>
      <c r="AA560" s="751" t="n">
        <f aca="false">AA476-$K476</f>
        <v>191377.037238602</v>
      </c>
      <c r="AB560" s="751" t="n">
        <f aca="false">AB476-$K476</f>
        <v>110660.688910326</v>
      </c>
      <c r="AC560" s="751" t="n">
        <f aca="false">AC476-$K476</f>
        <v>136402.989340043</v>
      </c>
      <c r="AD560" s="751" t="n">
        <f aca="false">AD476-$K476</f>
        <v>19646.7388582005</v>
      </c>
      <c r="AE560" s="751" t="n">
        <f aca="false">AE476-$K476</f>
        <v>91478.6569787884</v>
      </c>
      <c r="AF560" s="751" t="n">
        <f aca="false">AF476-$K476</f>
        <v>119529.834265472</v>
      </c>
      <c r="AG560" s="751" t="n">
        <f aca="false">AG476-$K476</f>
        <v>123389.888409123</v>
      </c>
      <c r="AH560" s="751" t="n">
        <f aca="false">AH476-$K476</f>
        <v>151441.065695806</v>
      </c>
      <c r="AI560" s="751" t="n">
        <f aca="false">AI476-$K476</f>
        <v>32314.0211761008</v>
      </c>
      <c r="AJ560" s="751" t="n">
        <f aca="false">AJ476-$K476</f>
        <v>132195.968716293</v>
      </c>
      <c r="AK560" s="751" t="n">
        <f aca="false">AK476-$K476</f>
        <v>91478.6569787884</v>
      </c>
      <c r="AL560" s="751" t="e">
        <f aca="false">AL476-$K476</f>
        <v>#N/A</v>
      </c>
      <c r="AM560" s="751" t="e">
        <f aca="false">AM476-$K476</f>
        <v>#N/A</v>
      </c>
      <c r="AN560" s="751" t="e">
        <f aca="false">AN476-$K476</f>
        <v>#N/A</v>
      </c>
    </row>
    <row r="561" customFormat="false" ht="17.25" hidden="false" customHeight="false" outlineLevel="0" collapsed="false">
      <c r="A561" s="2"/>
      <c r="B561" s="4"/>
      <c r="C561" s="620" t="n">
        <v>39</v>
      </c>
      <c r="D561" s="683"/>
      <c r="E561" s="620"/>
      <c r="F561" s="683"/>
      <c r="G561" s="639"/>
      <c r="H561" s="639"/>
      <c r="I561" s="639"/>
      <c r="J561" s="639"/>
      <c r="K561" s="639"/>
      <c r="L561" s="639"/>
      <c r="M561" s="639"/>
      <c r="N561" s="748" t="n">
        <f aca="false">N477-$K477</f>
        <v>0</v>
      </c>
      <c r="O561" s="748" t="n">
        <f aca="false">O477-$K477</f>
        <v>0</v>
      </c>
      <c r="P561" s="748" t="n">
        <f aca="false">P477-$K477</f>
        <v>0</v>
      </c>
      <c r="Q561" s="748" t="n">
        <f aca="false">Q477-$K477</f>
        <v>0</v>
      </c>
      <c r="R561" s="639"/>
      <c r="S561" s="749" t="n">
        <f aca="false">S477-$K477</f>
        <v>0</v>
      </c>
      <c r="T561" s="639"/>
      <c r="U561" s="750" t="n">
        <f aca="false">U477-$K477</f>
        <v>44163.6598840063</v>
      </c>
      <c r="V561" s="751" t="n">
        <f aca="false">V477-$K477</f>
        <v>110724.916522617</v>
      </c>
      <c r="W561" s="751" t="n">
        <f aca="false">W477-$K477</f>
        <v>567115.806285342</v>
      </c>
      <c r="X561" s="751" t="n">
        <f aca="false">X477-$K477</f>
        <v>68787.5127370241</v>
      </c>
      <c r="Y561" s="751" t="n">
        <f aca="false">Y477-$K477</f>
        <v>69691.6042341243</v>
      </c>
      <c r="Z561" s="751" t="n">
        <f aca="false">Z477-$K477</f>
        <v>68096.0426626076</v>
      </c>
      <c r="AA561" s="751" t="n">
        <f aca="false">AA477-$K477</f>
        <v>195016.864267918</v>
      </c>
      <c r="AB561" s="751" t="n">
        <f aca="false">AB477-$K477</f>
        <v>114566.844746665</v>
      </c>
      <c r="AC561" s="751" t="n">
        <f aca="false">AC477-$K477</f>
        <v>140309.145176382</v>
      </c>
      <c r="AD561" s="751" t="n">
        <f aca="false">AD477-$K477</f>
        <v>19646.7388582005</v>
      </c>
      <c r="AE561" s="751" t="n">
        <f aca="false">AE477-$K477</f>
        <v>93032.2416864233</v>
      </c>
      <c r="AF561" s="751" t="n">
        <f aca="false">AF477-$K477</f>
        <v>121083.418973107</v>
      </c>
      <c r="AG561" s="751" t="n">
        <f aca="false">AG477-$K477</f>
        <v>124943.473116757</v>
      </c>
      <c r="AH561" s="751" t="n">
        <f aca="false">AH477-$K477</f>
        <v>152994.650403441</v>
      </c>
      <c r="AI561" s="751" t="n">
        <f aca="false">AI477-$K477</f>
        <v>32757.9025211393</v>
      </c>
      <c r="AJ561" s="751" t="n">
        <f aca="false">AJ477-$K477</f>
        <v>134504.151710494</v>
      </c>
      <c r="AK561" s="751" t="n">
        <f aca="false">AK477-$K477</f>
        <v>93032.2416864233</v>
      </c>
      <c r="AL561" s="751" t="e">
        <f aca="false">AL477-$K477</f>
        <v>#N/A</v>
      </c>
      <c r="AM561" s="751" t="e">
        <f aca="false">AM477-$K477</f>
        <v>#N/A</v>
      </c>
      <c r="AN561" s="751" t="e">
        <f aca="false">AN477-$K477</f>
        <v>#N/A</v>
      </c>
    </row>
    <row r="562" customFormat="false" ht="17.25" hidden="false" customHeight="false" outlineLevel="0" collapsed="false">
      <c r="A562" s="2"/>
      <c r="B562" s="4"/>
      <c r="C562" s="620" t="n">
        <v>40</v>
      </c>
      <c r="D562" s="683"/>
      <c r="E562" s="620"/>
      <c r="F562" s="683"/>
      <c r="G562" s="639"/>
      <c r="H562" s="639"/>
      <c r="I562" s="639"/>
      <c r="J562" s="639"/>
      <c r="K562" s="639"/>
      <c r="L562" s="639"/>
      <c r="M562" s="639"/>
      <c r="N562" s="748" t="n">
        <f aca="false">N478-$K478</f>
        <v>0</v>
      </c>
      <c r="O562" s="748" t="n">
        <f aca="false">O478-$K478</f>
        <v>0</v>
      </c>
      <c r="P562" s="748" t="n">
        <f aca="false">P478-$K478</f>
        <v>0</v>
      </c>
      <c r="Q562" s="748" t="n">
        <f aca="false">Q478-$K478</f>
        <v>0</v>
      </c>
      <c r="R562" s="639"/>
      <c r="S562" s="749" t="n">
        <f aca="false">S478-$K478</f>
        <v>0</v>
      </c>
      <c r="T562" s="639"/>
      <c r="U562" s="750" t="n">
        <f aca="false">U478-$K478</f>
        <v>46010.2062793665</v>
      </c>
      <c r="V562" s="751" t="n">
        <f aca="false">V478-$K478</f>
        <v>112894.608537166</v>
      </c>
      <c r="W562" s="751" t="n">
        <f aca="false">W478-$K478</f>
        <v>569423.989279542</v>
      </c>
      <c r="X562" s="751" t="n">
        <f aca="false">X478-$K478</f>
        <v>70726.3864521524</v>
      </c>
      <c r="Y562" s="751" t="n">
        <f aca="false">Y478-$K478</f>
        <v>71676.6416091365</v>
      </c>
      <c r="Z562" s="751" t="n">
        <f aca="false">Z478-$K478</f>
        <v>70081.0800376198</v>
      </c>
      <c r="AA562" s="751" t="n">
        <f aca="false">AA478-$K478</f>
        <v>198802.284378406</v>
      </c>
      <c r="AB562" s="751" t="n">
        <f aca="false">AB478-$K478</f>
        <v>118629.246816457</v>
      </c>
      <c r="AC562" s="751" t="n">
        <f aca="false">AC478-$K478</f>
        <v>144371.547246174</v>
      </c>
      <c r="AD562" s="751" t="n">
        <f aca="false">AD478-$K478</f>
        <v>19646.7388582005</v>
      </c>
      <c r="AE562" s="751" t="n">
        <f aca="false">AE478-$K478</f>
        <v>94647.9697823635</v>
      </c>
      <c r="AF562" s="751" t="n">
        <f aca="false">AF478-$K478</f>
        <v>122699.147069047</v>
      </c>
      <c r="AG562" s="751" t="n">
        <f aca="false">AG478-$K478</f>
        <v>126559.201212698</v>
      </c>
      <c r="AH562" s="751" t="n">
        <f aca="false">AH478-$K478</f>
        <v>154610.378499382</v>
      </c>
      <c r="AI562" s="751" t="n">
        <f aca="false">AI478-$K478</f>
        <v>33219.5391199793</v>
      </c>
      <c r="AJ562" s="751" t="n">
        <f aca="false">AJ478-$K478</f>
        <v>136904.662024462</v>
      </c>
      <c r="AK562" s="751" t="n">
        <f aca="false">AK478-$K478</f>
        <v>94647.9697823635</v>
      </c>
      <c r="AL562" s="751" t="e">
        <f aca="false">AL478-$K478</f>
        <v>#N/A</v>
      </c>
      <c r="AM562" s="751" t="e">
        <f aca="false">AM478-$K478</f>
        <v>#N/A</v>
      </c>
      <c r="AN562" s="751" t="e">
        <f aca="false">AN478-$K478</f>
        <v>#N/A</v>
      </c>
    </row>
    <row r="563" customFormat="false" ht="17.25" hidden="false" customHeight="false" outlineLevel="0" collapsed="false">
      <c r="A563" s="2"/>
      <c r="B563" s="4"/>
      <c r="C563" s="658"/>
      <c r="D563" s="655"/>
      <c r="E563" s="658"/>
      <c r="F563" s="655"/>
      <c r="G563" s="658"/>
      <c r="H563" s="658"/>
      <c r="I563" s="658"/>
      <c r="J563" s="658"/>
      <c r="K563" s="658"/>
      <c r="L563" s="658"/>
      <c r="M563" s="658"/>
      <c r="N563" s="728" t="n">
        <f aca="false">VLOOKUP($C$55,$C$522:$Q$562,N438,0)/$C$55</f>
        <v>0</v>
      </c>
      <c r="O563" s="728" t="n">
        <f aca="false">VLOOKUP($C$55,$C$522:$Q$562,O438,0)/$C$55</f>
        <v>0</v>
      </c>
      <c r="P563" s="728" t="n">
        <f aca="false">VLOOKUP($C$55,$C$522:$Q$562,P438,0)/$C$55</f>
        <v>0</v>
      </c>
      <c r="Q563" s="728" t="n">
        <f aca="false">VLOOKUP($C$55,$C$522:$Q$562,Q438,0)/$C$55</f>
        <v>0</v>
      </c>
      <c r="R563" s="658"/>
      <c r="S563" s="752" t="n">
        <f aca="false">VLOOKUP($C$55,$C$522:$S$562,S438,0)/$C$55</f>
        <v>0</v>
      </c>
      <c r="T563" s="658"/>
      <c r="U563" s="753" t="n">
        <f aca="false">VLOOKUP($C$55,$C$522:$AN$562,U438,0)/$C$55</f>
        <v>995.56157151671</v>
      </c>
      <c r="V563" s="753" t="n">
        <f aca="false">VLOOKUP($C$55,$C$522:$AN$562,V438,0)/$C$55</f>
        <v>2162.04769133694</v>
      </c>
      <c r="W563" s="753" t="n">
        <f aca="false">VLOOKUP($C$55,$C$522:$AN$562,W438,0)/$C$55</f>
        <v>25744.4519643959</v>
      </c>
      <c r="X563" s="753" t="n">
        <f aca="false">VLOOKUP($C$55,$C$522:$AN$562,X438,0)/$C$55</f>
        <v>1125.33965009255</v>
      </c>
      <c r="Y563" s="753" t="n">
        <f aca="false">VLOOKUP($C$55,$C$522:$AN$562,Y438,0)/$C$55</f>
        <v>1140.22868938046</v>
      </c>
      <c r="Z563" s="753" t="n">
        <f aca="false">VLOOKUP($C$55,$C$522:$AN$562,Z438,0)/$C$55</f>
        <v>1115.22868938046</v>
      </c>
      <c r="AA563" s="753" t="n">
        <f aca="false">VLOOKUP($C$55,$C$522:$AN$562,AA438,0)/$C$55</f>
        <v>4289.61819525869</v>
      </c>
      <c r="AB563" s="753" t="n">
        <f aca="false">VLOOKUP($C$55,$C$522:$AN$562,AB438,0)/$C$55</f>
        <v>1910.23545733676</v>
      </c>
      <c r="AC563" s="753" t="n">
        <f aca="false">VLOOKUP($C$55,$C$522:$AN$562,AC438,0)/$C$55</f>
        <v>2485.23545733676</v>
      </c>
      <c r="AD563" s="753" t="n">
        <f aca="false">VLOOKUP($C$55,$C$522:$AN$562,AD438,0)/$C$55</f>
        <v>325</v>
      </c>
      <c r="AE563" s="753" t="n">
        <f aca="false">VLOOKUP($C$55,$C$522:$AN$562,AE438,0)/$C$55</f>
        <v>2221.11637507712</v>
      </c>
      <c r="AF563" s="753" t="n">
        <f aca="false">VLOOKUP($C$55,$C$522:$AN$562,AF438,0)/$C$55</f>
        <v>3021.11637507712</v>
      </c>
      <c r="AG563" s="753" t="n">
        <f aca="false">VLOOKUP($C$55,$C$522:$AN$562,AG438,0)/$C$55</f>
        <v>2721.11637507712</v>
      </c>
      <c r="AH563" s="753" t="n">
        <f aca="false">VLOOKUP($C$55,$C$522:$AN$562,AH438,0)/$C$55</f>
        <v>3521.11637507712</v>
      </c>
      <c r="AI563" s="753" t="n">
        <f aca="false">VLOOKUP($C$55,$C$522:$AN$562,AI438,0)/$C$55</f>
        <v>523.890392879177</v>
      </c>
      <c r="AJ563" s="753" t="n">
        <f aca="false">VLOOKUP($C$55,$C$522:$AN$562,AJ438,0)/$C$55</f>
        <v>2574.23004297172</v>
      </c>
      <c r="AK563" s="753" t="n">
        <f aca="false">VLOOKUP($C$55,$C$522:$AN$562,AK438,0)/$C$55</f>
        <v>2221.11637507712</v>
      </c>
      <c r="AL563" s="753" t="e">
        <f aca="false">VLOOKUP($C$55,$C$522:$AN$562,AL438,0)/$C$55</f>
        <v>#N/A</v>
      </c>
      <c r="AM563" s="753" t="e">
        <f aca="false">VLOOKUP($C$55,$C$522:$AN$562,AM438,0)/$C$55</f>
        <v>#N/A</v>
      </c>
      <c r="AN563" s="753" t="e">
        <f aca="false">VLOOKUP($C$55,$C$522:$AN$562,AN438,0)/$C$55</f>
        <v>#N/A</v>
      </c>
    </row>
    <row r="564" customFormat="false" ht="17.25" hidden="false" customHeight="false" outlineLevel="0" collapsed="false">
      <c r="F564" s="754"/>
      <c r="S564" s="755"/>
      <c r="U564" s="754"/>
    </row>
    <row r="565" customFormat="false" ht="17.25" hidden="false" customHeight="false" outlineLevel="0" collapsed="false">
      <c r="F565" s="754"/>
      <c r="S565" s="755"/>
      <c r="U565" s="754"/>
    </row>
  </sheetData>
  <sheetProtection sheet="true" password="cc5a" objects="true" scenarios="true" selectLockedCells="true"/>
  <mergeCells count="2">
    <mergeCell ref="D3:E3"/>
    <mergeCell ref="F3:S3"/>
  </mergeCell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A161"/>
  <sheetViews>
    <sheetView showFormulas="false" showGridLines="true" showRowColHeaders="true" showZeros="true" rightToLeft="false" tabSelected="false" showOutlineSymbols="true" defaultGridColor="true" view="normal" topLeftCell="A1" colorId="64" zoomScale="95" zoomScaleNormal="95" zoomScalePageLayoutView="100" workbookViewId="0">
      <pane xSplit="0" ySplit="1" topLeftCell="A2" activePane="bottomLeft" state="frozen"/>
      <selection pane="topLeft" activeCell="A1" activeCellId="0" sqref="A1"/>
      <selection pane="bottomLeft" activeCell="K5" activeCellId="0" sqref="K5"/>
    </sheetView>
  </sheetViews>
  <sheetFormatPr defaultColWidth="11.5703125" defaultRowHeight="16.5" zeroHeight="false" outlineLevelRow="0" outlineLevelCol="0"/>
  <cols>
    <col collapsed="false" customWidth="true" hidden="false" outlineLevel="0" max="1" min="1" style="1" width="7.29"/>
    <col collapsed="false" customWidth="true" hidden="false" outlineLevel="0" max="2" min="2" style="681" width="28.14"/>
    <col collapsed="false" customWidth="true" hidden="false" outlineLevel="0" max="3" min="3" style="681" width="17.86"/>
    <col collapsed="false" customWidth="true" hidden="false" outlineLevel="0" max="4" min="4" style="681" width="13.15"/>
    <col collapsed="false" customWidth="true" hidden="false" outlineLevel="0" max="10" min="5" style="681" width="15.42"/>
    <col collapsed="false" customWidth="true" hidden="false" outlineLevel="0" max="11" min="11" style="681" width="15.17"/>
    <col collapsed="false" customWidth="true" hidden="false" outlineLevel="0" max="12" min="12" style="681" width="13"/>
    <col collapsed="false" customWidth="true" hidden="false" outlineLevel="0" max="13" min="13" style="681" width="7"/>
    <col collapsed="false" customWidth="true" hidden="false" outlineLevel="0" max="14" min="14" style="681" width="46"/>
    <col collapsed="false" customWidth="false" hidden="false" outlineLevel="0" max="1023" min="15" style="681" width="11.57"/>
    <col collapsed="false" customWidth="false" hidden="false" outlineLevel="0" max="1024" min="1024" style="1" width="11.57"/>
  </cols>
  <sheetData>
    <row r="1" customFormat="false" ht="12.75" hidden="false" customHeight="true" outlineLevel="0" collapsed="false">
      <c r="A1" s="756" t="s">
        <v>249</v>
      </c>
      <c r="B1" s="757"/>
      <c r="C1" s="758"/>
      <c r="D1" s="759" t="s">
        <v>250</v>
      </c>
      <c r="E1" s="760"/>
      <c r="F1" s="760"/>
      <c r="G1" s="760"/>
      <c r="H1" s="760"/>
      <c r="I1" s="760"/>
      <c r="J1" s="760"/>
      <c r="K1" s="620"/>
      <c r="L1" s="760"/>
      <c r="M1" s="620"/>
      <c r="N1" s="620"/>
      <c r="O1" s="620"/>
      <c r="P1" s="620"/>
      <c r="Q1" s="620"/>
      <c r="R1" s="620"/>
      <c r="S1" s="620"/>
      <c r="T1" s="620"/>
      <c r="U1" s="620"/>
      <c r="V1" s="620"/>
    </row>
    <row r="2" customFormat="false" ht="15.75" hidden="false" customHeight="true" outlineLevel="0" collapsed="false">
      <c r="A2" s="4"/>
      <c r="B2" s="761"/>
      <c r="C2" s="762"/>
      <c r="D2" s="760"/>
      <c r="E2" s="760"/>
      <c r="F2" s="760"/>
      <c r="G2" s="760"/>
      <c r="H2" s="760"/>
      <c r="I2" s="760"/>
      <c r="J2" s="760"/>
      <c r="K2" s="620"/>
      <c r="L2" s="760"/>
      <c r="M2" s="620"/>
      <c r="N2" s="620"/>
      <c r="O2" s="620"/>
      <c r="P2" s="620"/>
      <c r="Q2" s="620"/>
      <c r="R2" s="620"/>
      <c r="S2" s="620"/>
      <c r="T2" s="620"/>
      <c r="U2" s="620"/>
      <c r="V2" s="620"/>
    </row>
    <row r="3" customFormat="false" ht="19.5" hidden="false" customHeight="true" outlineLevel="0" collapsed="false">
      <c r="A3" s="763" t="s">
        <v>251</v>
      </c>
      <c r="B3" s="764"/>
      <c r="C3" s="765"/>
      <c r="D3" s="13"/>
      <c r="E3" s="13"/>
      <c r="F3" s="13"/>
      <c r="G3" s="13"/>
      <c r="H3" s="13"/>
      <c r="I3" s="13"/>
      <c r="J3" s="13"/>
      <c r="K3" s="5"/>
      <c r="L3" s="13"/>
      <c r="M3" s="620"/>
      <c r="N3" s="620"/>
      <c r="O3" s="620"/>
      <c r="P3" s="620"/>
      <c r="Q3" s="620"/>
      <c r="R3" s="620"/>
      <c r="S3" s="620"/>
      <c r="T3" s="620"/>
      <c r="U3" s="620"/>
      <c r="V3" s="620"/>
    </row>
    <row r="4" customFormat="false" ht="16.5" hidden="false" customHeight="false" outlineLevel="0" collapsed="false">
      <c r="A4" s="765"/>
      <c r="B4" s="764"/>
      <c r="C4" s="765"/>
      <c r="D4" s="13"/>
      <c r="E4" s="13"/>
      <c r="F4" s="13"/>
      <c r="G4" s="13"/>
      <c r="H4" s="13"/>
      <c r="I4" s="13"/>
      <c r="J4" s="13"/>
      <c r="K4" s="5"/>
      <c r="L4" s="13"/>
      <c r="M4" s="620"/>
      <c r="N4" s="620"/>
      <c r="O4" s="620"/>
      <c r="P4" s="620"/>
      <c r="Q4" s="620"/>
      <c r="R4" s="620"/>
      <c r="S4" s="620"/>
      <c r="T4" s="620"/>
      <c r="U4" s="620"/>
      <c r="V4" s="620"/>
    </row>
    <row r="5" customFormat="false" ht="15" hidden="false" customHeight="true" outlineLevel="0" collapsed="false">
      <c r="A5" s="5"/>
      <c r="B5" s="766" t="s">
        <v>52</v>
      </c>
      <c r="C5" s="766" t="s">
        <v>252</v>
      </c>
      <c r="D5" s="767" t="s">
        <v>253</v>
      </c>
      <c r="E5" s="767"/>
      <c r="F5" s="767" t="s">
        <v>254</v>
      </c>
      <c r="G5" s="767"/>
      <c r="H5" s="768" t="s">
        <v>255</v>
      </c>
      <c r="I5" s="768" t="s">
        <v>256</v>
      </c>
      <c r="J5" s="768" t="s">
        <v>257</v>
      </c>
      <c r="K5" s="769" t="s">
        <v>258</v>
      </c>
      <c r="L5" s="5"/>
      <c r="M5" s="770"/>
      <c r="N5" s="771" t="s">
        <v>259</v>
      </c>
      <c r="O5" s="620"/>
      <c r="P5" s="620"/>
      <c r="Q5" s="620"/>
      <c r="R5" s="620"/>
      <c r="S5" s="620"/>
      <c r="T5" s="620"/>
      <c r="U5" s="620"/>
      <c r="V5" s="620"/>
    </row>
    <row r="6" customFormat="false" ht="13.8" hidden="false" customHeight="false" outlineLevel="0" collapsed="false">
      <c r="A6" s="5"/>
      <c r="B6" s="772" t="s">
        <v>72</v>
      </c>
      <c r="C6" s="773" t="s">
        <v>260</v>
      </c>
      <c r="D6" s="774" t="n">
        <v>10</v>
      </c>
      <c r="E6" s="772" t="s">
        <v>261</v>
      </c>
      <c r="F6" s="774"/>
      <c r="G6" s="772"/>
      <c r="H6" s="775"/>
      <c r="I6" s="776" t="n">
        <v>1</v>
      </c>
      <c r="J6" s="777" t="n">
        <v>264</v>
      </c>
      <c r="K6" s="777" t="n">
        <v>1</v>
      </c>
      <c r="L6" s="5"/>
      <c r="M6" s="770"/>
      <c r="N6" s="778" t="s">
        <v>262</v>
      </c>
      <c r="O6" s="620"/>
      <c r="P6" s="620"/>
      <c r="Q6" s="620"/>
      <c r="R6" s="620"/>
      <c r="S6" s="620"/>
      <c r="T6" s="620"/>
      <c r="U6" s="620"/>
      <c r="V6" s="620"/>
    </row>
    <row r="7" customFormat="false" ht="13.8" hidden="false" customHeight="false" outlineLevel="0" collapsed="false">
      <c r="A7" s="5"/>
      <c r="B7" s="773" t="s">
        <v>65</v>
      </c>
      <c r="C7" s="773" t="s">
        <v>263</v>
      </c>
      <c r="D7" s="774" t="n">
        <v>10</v>
      </c>
      <c r="E7" s="772" t="s">
        <v>264</v>
      </c>
      <c r="F7" s="774" t="n">
        <f aca="false">D7*1.11</f>
        <v>11.1</v>
      </c>
      <c r="G7" s="772" t="s">
        <v>264</v>
      </c>
      <c r="H7" s="776" t="n">
        <v>0.5</v>
      </c>
      <c r="I7" s="776" t="n">
        <v>0</v>
      </c>
      <c r="J7" s="777" t="n">
        <v>140</v>
      </c>
      <c r="K7" s="777" t="n">
        <v>1</v>
      </c>
      <c r="L7" s="5"/>
      <c r="M7" s="770"/>
      <c r="N7" s="778"/>
      <c r="O7" s="620"/>
      <c r="P7" s="620"/>
      <c r="Q7" s="620"/>
      <c r="R7" s="620"/>
      <c r="S7" s="620"/>
      <c r="T7" s="620"/>
      <c r="U7" s="620"/>
      <c r="V7" s="620"/>
    </row>
    <row r="8" customFormat="false" ht="13.8" hidden="false" customHeight="false" outlineLevel="0" collapsed="false">
      <c r="A8" s="5"/>
      <c r="B8" s="772" t="s">
        <v>73</v>
      </c>
      <c r="C8" s="773" t="s">
        <v>260</v>
      </c>
      <c r="D8" s="774"/>
      <c r="E8" s="772"/>
      <c r="F8" s="774"/>
      <c r="G8" s="772"/>
      <c r="H8" s="775"/>
      <c r="I8" s="776" t="n">
        <v>1</v>
      </c>
      <c r="J8" s="777" t="n">
        <v>266</v>
      </c>
      <c r="K8" s="777" t="n">
        <v>1</v>
      </c>
      <c r="L8" s="5"/>
      <c r="M8" s="770"/>
      <c r="N8" s="778" t="s">
        <v>265</v>
      </c>
      <c r="O8" s="620"/>
      <c r="P8" s="620"/>
      <c r="Q8" s="620"/>
      <c r="R8" s="620"/>
      <c r="S8" s="620"/>
      <c r="T8" s="620"/>
      <c r="U8" s="620"/>
      <c r="V8" s="620"/>
    </row>
    <row r="9" customFormat="false" ht="13.8" hidden="false" customHeight="false" outlineLevel="0" collapsed="false">
      <c r="A9" s="5"/>
      <c r="B9" s="773" t="s">
        <v>66</v>
      </c>
      <c r="C9" s="773" t="s">
        <v>263</v>
      </c>
      <c r="D9" s="774" t="n">
        <v>10</v>
      </c>
      <c r="E9" s="772" t="s">
        <v>264</v>
      </c>
      <c r="F9" s="774" t="n">
        <f aca="false">D9*1.11</f>
        <v>11.1</v>
      </c>
      <c r="G9" s="772" t="s">
        <v>264</v>
      </c>
      <c r="H9" s="776" t="n">
        <v>1.1</v>
      </c>
      <c r="I9" s="776" t="n">
        <v>1</v>
      </c>
      <c r="J9" s="777" t="n">
        <v>240</v>
      </c>
      <c r="K9" s="777" t="n">
        <v>1</v>
      </c>
      <c r="L9" s="5"/>
      <c r="M9" s="770"/>
      <c r="N9" s="778"/>
      <c r="O9" s="620"/>
      <c r="P9" s="620"/>
      <c r="Q9" s="620"/>
      <c r="R9" s="620"/>
      <c r="S9" s="620"/>
      <c r="T9" s="620"/>
      <c r="U9" s="620"/>
      <c r="V9" s="620"/>
    </row>
    <row r="10" customFormat="false" ht="13.8" hidden="false" customHeight="false" outlineLevel="0" collapsed="false">
      <c r="A10" s="5"/>
      <c r="B10" s="773" t="s">
        <v>74</v>
      </c>
      <c r="C10" s="773" t="s">
        <v>266</v>
      </c>
      <c r="D10" s="774" t="n">
        <v>1200</v>
      </c>
      <c r="E10" s="772" t="s">
        <v>267</v>
      </c>
      <c r="F10" s="774"/>
      <c r="G10" s="772"/>
      <c r="H10" s="776" t="n">
        <v>0.2</v>
      </c>
      <c r="I10" s="776" t="n">
        <v>0</v>
      </c>
      <c r="J10" s="777" t="n">
        <v>20</v>
      </c>
      <c r="K10" s="777" t="n">
        <v>0</v>
      </c>
      <c r="L10" s="5"/>
      <c r="M10" s="770"/>
      <c r="N10" s="778"/>
      <c r="O10" s="620"/>
      <c r="P10" s="620"/>
      <c r="Q10" s="620"/>
      <c r="R10" s="620"/>
      <c r="S10" s="620"/>
      <c r="T10" s="620"/>
      <c r="U10" s="620"/>
      <c r="V10" s="620"/>
    </row>
    <row r="11" customFormat="false" ht="13.8" hidden="false" customHeight="false" outlineLevel="0" collapsed="false">
      <c r="A11" s="5"/>
      <c r="B11" s="773" t="s">
        <v>67</v>
      </c>
      <c r="C11" s="773" t="s">
        <v>260</v>
      </c>
      <c r="D11" s="774" t="n">
        <v>10</v>
      </c>
      <c r="E11" s="772" t="s">
        <v>261</v>
      </c>
      <c r="F11" s="774" t="n">
        <f aca="false">D11*1.06</f>
        <v>10.6</v>
      </c>
      <c r="G11" s="772" t="s">
        <v>261</v>
      </c>
      <c r="H11" s="776" t="n">
        <v>1.1</v>
      </c>
      <c r="I11" s="776" t="n">
        <v>1</v>
      </c>
      <c r="J11" s="777" t="n">
        <v>310</v>
      </c>
      <c r="K11" s="777" t="n">
        <v>1</v>
      </c>
      <c r="L11" s="5"/>
      <c r="M11" s="770"/>
      <c r="N11" s="779" t="s">
        <v>268</v>
      </c>
      <c r="O11" s="620"/>
      <c r="P11" s="620"/>
      <c r="Q11" s="620"/>
      <c r="R11" s="620"/>
      <c r="S11" s="620"/>
      <c r="T11" s="620"/>
      <c r="U11" s="620"/>
      <c r="V11" s="620"/>
    </row>
    <row r="12" customFormat="false" ht="13.8" hidden="false" customHeight="false" outlineLevel="0" collapsed="false">
      <c r="A12" s="5"/>
      <c r="B12" s="773" t="s">
        <v>68</v>
      </c>
      <c r="C12" s="773" t="s">
        <v>269</v>
      </c>
      <c r="D12" s="774" t="n">
        <v>4900</v>
      </c>
      <c r="E12" s="772" t="s">
        <v>270</v>
      </c>
      <c r="F12" s="774"/>
      <c r="G12" s="772"/>
      <c r="H12" s="776" t="n">
        <v>0.2</v>
      </c>
      <c r="I12" s="776" t="n">
        <v>0</v>
      </c>
      <c r="J12" s="777" t="n">
        <v>20</v>
      </c>
      <c r="K12" s="777" t="n">
        <v>0</v>
      </c>
      <c r="L12" s="5"/>
      <c r="M12" s="770"/>
      <c r="N12" s="778"/>
      <c r="O12" s="620"/>
      <c r="P12" s="620"/>
      <c r="Q12" s="620"/>
      <c r="R12" s="620"/>
      <c r="S12" s="620"/>
      <c r="T12" s="620"/>
      <c r="U12" s="620"/>
      <c r="V12" s="620"/>
    </row>
    <row r="13" customFormat="false" ht="13.8" hidden="false" customHeight="false" outlineLevel="0" collapsed="false">
      <c r="A13" s="5"/>
      <c r="B13" s="773" t="s">
        <v>271</v>
      </c>
      <c r="C13" s="773" t="s">
        <v>35</v>
      </c>
      <c r="D13" s="774" t="n">
        <v>1</v>
      </c>
      <c r="E13" s="772" t="s">
        <v>272</v>
      </c>
      <c r="F13" s="774"/>
      <c r="G13" s="772"/>
      <c r="H13" s="776" t="n">
        <v>0</v>
      </c>
      <c r="I13" s="776" t="n">
        <v>0</v>
      </c>
      <c r="J13" s="777" t="n">
        <v>0</v>
      </c>
      <c r="K13" s="777" t="n">
        <v>0</v>
      </c>
      <c r="L13" s="5"/>
      <c r="M13" s="770"/>
      <c r="N13" s="778"/>
      <c r="O13" s="620"/>
      <c r="P13" s="620"/>
      <c r="Q13" s="620"/>
      <c r="R13" s="620"/>
      <c r="S13" s="620"/>
      <c r="T13" s="620"/>
      <c r="U13" s="620"/>
      <c r="V13" s="620"/>
    </row>
    <row r="14" customFormat="false" ht="13.8" hidden="false" customHeight="false" outlineLevel="0" collapsed="false">
      <c r="A14" s="5"/>
      <c r="B14" s="772" t="s">
        <v>75</v>
      </c>
      <c r="C14" s="773" t="s">
        <v>273</v>
      </c>
      <c r="D14" s="774" t="n">
        <v>1800</v>
      </c>
      <c r="E14" s="772" t="s">
        <v>274</v>
      </c>
      <c r="F14" s="774"/>
      <c r="G14" s="772"/>
      <c r="H14" s="775" t="n">
        <v>0.2</v>
      </c>
      <c r="I14" s="776" t="n">
        <v>0</v>
      </c>
      <c r="J14" s="777" t="n">
        <v>20</v>
      </c>
      <c r="K14" s="777" t="n">
        <v>0</v>
      </c>
      <c r="L14" s="5"/>
      <c r="M14" s="770"/>
      <c r="N14" s="778"/>
      <c r="O14" s="620"/>
      <c r="P14" s="620"/>
      <c r="Q14" s="620"/>
      <c r="R14" s="620"/>
      <c r="S14" s="620"/>
      <c r="T14" s="620"/>
      <c r="U14" s="620"/>
      <c r="V14" s="620"/>
    </row>
    <row r="15" customFormat="false" ht="13.8" hidden="false" customHeight="false" outlineLevel="0" collapsed="false">
      <c r="A15" s="5"/>
      <c r="B15" s="773" t="s">
        <v>69</v>
      </c>
      <c r="C15" s="773" t="s">
        <v>275</v>
      </c>
      <c r="D15" s="774" t="n">
        <v>1000</v>
      </c>
      <c r="E15" s="772" t="s">
        <v>276</v>
      </c>
      <c r="F15" s="774"/>
      <c r="G15" s="772"/>
      <c r="H15" s="776" t="n">
        <v>0</v>
      </c>
      <c r="I15" s="776" t="n">
        <v>0</v>
      </c>
      <c r="J15" s="777" t="n">
        <v>0</v>
      </c>
      <c r="K15" s="777" t="n">
        <v>0</v>
      </c>
      <c r="L15" s="5"/>
      <c r="M15" s="770"/>
      <c r="N15" s="778"/>
      <c r="O15" s="620"/>
      <c r="P15" s="620"/>
      <c r="Q15" s="620"/>
      <c r="R15" s="620"/>
      <c r="S15" s="620"/>
      <c r="T15" s="620"/>
      <c r="U15" s="620"/>
      <c r="V15" s="620"/>
    </row>
    <row r="16" customFormat="false" ht="36.75" hidden="false" customHeight="true" outlineLevel="0" collapsed="false">
      <c r="A16" s="5"/>
      <c r="B16" s="773" t="s">
        <v>70</v>
      </c>
      <c r="C16" s="773" t="s">
        <v>35</v>
      </c>
      <c r="D16" s="774" t="n">
        <v>1</v>
      </c>
      <c r="E16" s="772" t="s">
        <v>272</v>
      </c>
      <c r="F16" s="774"/>
      <c r="G16" s="772"/>
      <c r="H16" s="776" t="n">
        <v>1.8</v>
      </c>
      <c r="I16" s="780" t="n">
        <v>0.999999</v>
      </c>
      <c r="J16" s="777" t="n">
        <v>434</v>
      </c>
      <c r="K16" s="777" t="n">
        <v>1</v>
      </c>
      <c r="L16" s="781" t="s">
        <v>277</v>
      </c>
      <c r="M16" s="770"/>
      <c r="N16" s="778" t="s">
        <v>278</v>
      </c>
      <c r="O16" s="620"/>
      <c r="P16" s="620"/>
      <c r="Q16" s="620"/>
      <c r="R16" s="620"/>
      <c r="S16" s="620"/>
      <c r="T16" s="620"/>
      <c r="U16" s="620"/>
      <c r="V16" s="620"/>
    </row>
    <row r="17" customFormat="false" ht="13.8" hidden="false" customHeight="false" outlineLevel="0" collapsed="false">
      <c r="A17" s="5"/>
      <c r="B17" s="773" t="s">
        <v>279</v>
      </c>
      <c r="C17" s="773" t="s">
        <v>35</v>
      </c>
      <c r="D17" s="774" t="n">
        <v>1</v>
      </c>
      <c r="E17" s="772" t="s">
        <v>272</v>
      </c>
      <c r="F17" s="774"/>
      <c r="G17" s="772"/>
      <c r="H17" s="775" t="n">
        <v>2.8</v>
      </c>
      <c r="I17" s="776" t="n">
        <v>0</v>
      </c>
      <c r="J17" s="777" t="n">
        <v>860</v>
      </c>
      <c r="K17" s="777" t="n">
        <v>1</v>
      </c>
      <c r="L17" s="5"/>
      <c r="M17" s="770"/>
      <c r="N17" s="778" t="s">
        <v>280</v>
      </c>
      <c r="O17" s="770"/>
      <c r="P17" s="620"/>
      <c r="Q17" s="620"/>
      <c r="R17" s="620"/>
      <c r="S17" s="620"/>
      <c r="T17" s="620"/>
      <c r="U17" s="620"/>
      <c r="V17" s="620"/>
    </row>
    <row r="18" customFormat="false" ht="13.8" hidden="false" customHeight="false" outlineLevel="0" collapsed="false">
      <c r="A18" s="5"/>
      <c r="B18" s="782" t="s">
        <v>281</v>
      </c>
      <c r="C18" s="783" t="s">
        <v>35</v>
      </c>
      <c r="D18" s="783" t="n">
        <v>1</v>
      </c>
      <c r="E18" s="783"/>
      <c r="F18" s="783" t="n">
        <v>1</v>
      </c>
      <c r="G18" s="783"/>
      <c r="H18" s="783" t="n">
        <v>1.8</v>
      </c>
      <c r="I18" s="784" t="n">
        <v>0.45</v>
      </c>
      <c r="J18" s="777" t="n">
        <v>434</v>
      </c>
      <c r="K18" s="777" t="n">
        <v>0</v>
      </c>
      <c r="L18" s="5"/>
      <c r="M18" s="770"/>
      <c r="N18" s="778"/>
      <c r="O18" s="770"/>
      <c r="P18" s="620"/>
      <c r="Q18" s="620"/>
      <c r="R18" s="620"/>
      <c r="S18" s="620"/>
      <c r="T18" s="620"/>
      <c r="U18" s="620"/>
      <c r="V18" s="620"/>
    </row>
    <row r="19" customFormat="false" ht="13.8" hidden="false" customHeight="false" outlineLevel="0" collapsed="false">
      <c r="A19" s="5"/>
      <c r="B19" s="782" t="s">
        <v>282</v>
      </c>
      <c r="C19" s="783"/>
      <c r="D19" s="783"/>
      <c r="E19" s="783"/>
      <c r="F19" s="783"/>
      <c r="G19" s="783"/>
      <c r="H19" s="783"/>
      <c r="I19" s="783"/>
      <c r="J19" s="777"/>
      <c r="K19" s="777"/>
      <c r="L19" s="5"/>
      <c r="M19" s="770"/>
      <c r="N19" s="778"/>
      <c r="O19" s="770"/>
      <c r="P19" s="620"/>
      <c r="Q19" s="620"/>
      <c r="R19" s="620"/>
      <c r="S19" s="620"/>
      <c r="T19" s="620"/>
      <c r="U19" s="620"/>
      <c r="V19" s="620"/>
    </row>
    <row r="20" customFormat="false" ht="13.8" hidden="false" customHeight="false" outlineLevel="0" collapsed="false">
      <c r="A20" s="5"/>
      <c r="B20" s="782" t="s">
        <v>283</v>
      </c>
      <c r="C20" s="783"/>
      <c r="D20" s="783"/>
      <c r="E20" s="783"/>
      <c r="F20" s="783"/>
      <c r="G20" s="783"/>
      <c r="H20" s="783"/>
      <c r="I20" s="783"/>
      <c r="J20" s="777"/>
      <c r="K20" s="777"/>
      <c r="L20" s="5"/>
      <c r="M20" s="770"/>
      <c r="N20" s="778"/>
      <c r="O20" s="770"/>
      <c r="P20" s="620"/>
      <c r="Q20" s="620"/>
      <c r="R20" s="620"/>
      <c r="S20" s="620"/>
      <c r="T20" s="620"/>
      <c r="U20" s="620"/>
      <c r="V20" s="620"/>
    </row>
    <row r="21" customFormat="false" ht="13.8" hidden="false" customHeight="false" outlineLevel="0" collapsed="false">
      <c r="A21" s="5"/>
      <c r="B21" s="782" t="s">
        <v>284</v>
      </c>
      <c r="C21" s="783"/>
      <c r="D21" s="783"/>
      <c r="E21" s="783"/>
      <c r="F21" s="783"/>
      <c r="G21" s="783"/>
      <c r="H21" s="783"/>
      <c r="I21" s="783"/>
      <c r="J21" s="777"/>
      <c r="K21" s="777"/>
      <c r="L21" s="5"/>
      <c r="M21" s="770"/>
      <c r="N21" s="778"/>
      <c r="O21" s="770"/>
      <c r="P21" s="620"/>
      <c r="Q21" s="620"/>
      <c r="R21" s="620"/>
      <c r="S21" s="620"/>
      <c r="T21" s="620"/>
      <c r="U21" s="620"/>
      <c r="V21" s="620"/>
    </row>
    <row r="22" customFormat="false" ht="13.8" hidden="false" customHeight="false" outlineLevel="0" collapsed="false">
      <c r="A22" s="5"/>
      <c r="B22" s="785" t="str">
        <f aca="false">C28</f>
        <v>nichts</v>
      </c>
      <c r="C22" s="773"/>
      <c r="D22" s="774" t="n">
        <v>0</v>
      </c>
      <c r="E22" s="773"/>
      <c r="F22" s="774" t="n">
        <v>0</v>
      </c>
      <c r="G22" s="773"/>
      <c r="H22" s="773"/>
      <c r="I22" s="776"/>
      <c r="J22" s="776" t="n">
        <v>0</v>
      </c>
      <c r="K22" s="777" t="n">
        <v>0</v>
      </c>
      <c r="L22" s="5"/>
      <c r="M22" s="770"/>
      <c r="N22" s="778"/>
      <c r="O22" s="770"/>
      <c r="P22" s="620"/>
      <c r="Q22" s="620"/>
      <c r="R22" s="620"/>
      <c r="S22" s="620"/>
      <c r="T22" s="620"/>
      <c r="U22" s="620"/>
      <c r="V22" s="620"/>
    </row>
    <row r="23" customFormat="false" ht="13.8" hidden="false" customHeight="false" outlineLevel="0" collapsed="false">
      <c r="A23" s="5"/>
      <c r="B23" s="772" t="str">
        <f aca="false">C134</f>
        <v>Hackschnitzel PV-Strom Heizöl</v>
      </c>
      <c r="C23" s="773" t="s">
        <v>35</v>
      </c>
      <c r="D23" s="774" t="n">
        <v>1</v>
      </c>
      <c r="E23" s="772" t="s">
        <v>272</v>
      </c>
      <c r="F23" s="774"/>
      <c r="G23" s="772"/>
      <c r="H23" s="775" t="n">
        <f aca="false">E107</f>
        <v>0.178</v>
      </c>
      <c r="I23" s="776" t="n">
        <f aca="false">1-G107</f>
        <v>0.04</v>
      </c>
      <c r="J23" s="776" t="n">
        <f aca="false">F107</f>
        <v>25.8</v>
      </c>
      <c r="K23" s="777" t="n">
        <v>0</v>
      </c>
      <c r="L23" s="5"/>
      <c r="M23" s="770"/>
      <c r="N23" s="778"/>
      <c r="O23" s="770"/>
      <c r="P23" s="620"/>
      <c r="Q23" s="620"/>
      <c r="R23" s="620"/>
      <c r="S23" s="620"/>
      <c r="T23" s="620"/>
      <c r="U23" s="620"/>
      <c r="V23" s="620"/>
    </row>
    <row r="24" customFormat="false" ht="16.5" hidden="false" customHeight="false" outlineLevel="0" collapsed="false">
      <c r="A24" s="5"/>
      <c r="B24" s="786"/>
      <c r="C24" s="786"/>
      <c r="D24" s="13"/>
      <c r="E24" s="13"/>
      <c r="F24" s="13"/>
      <c r="G24" s="13"/>
      <c r="H24" s="787"/>
      <c r="I24" s="13"/>
      <c r="J24" s="5"/>
      <c r="K24" s="5"/>
      <c r="L24" s="5"/>
      <c r="M24" s="770"/>
      <c r="N24" s="4"/>
      <c r="O24" s="620"/>
      <c r="P24" s="620"/>
      <c r="Q24" s="620"/>
      <c r="R24" s="620"/>
      <c r="S24" s="620"/>
      <c r="T24" s="620"/>
      <c r="U24" s="620"/>
      <c r="V24" s="620"/>
    </row>
    <row r="25" customFormat="false" ht="20.25" hidden="false" customHeight="true" outlineLevel="0" collapsed="false">
      <c r="A25" s="763" t="s">
        <v>285</v>
      </c>
      <c r="B25" s="5"/>
      <c r="C25" s="5"/>
      <c r="D25" s="5"/>
      <c r="E25" s="39"/>
      <c r="F25" s="13"/>
      <c r="G25" s="13"/>
      <c r="H25" s="13"/>
      <c r="I25" s="13"/>
      <c r="J25" s="787"/>
      <c r="K25" s="5"/>
      <c r="L25" s="5"/>
      <c r="M25" s="770"/>
      <c r="N25" s="4"/>
      <c r="O25" s="788"/>
      <c r="P25" s="620"/>
      <c r="Q25" s="620"/>
      <c r="R25" s="620"/>
      <c r="S25" s="620"/>
      <c r="T25" s="620"/>
      <c r="U25" s="620"/>
      <c r="V25" s="620"/>
    </row>
    <row r="26" customFormat="false" ht="20.25" hidden="false" customHeight="true" outlineLevel="0" collapsed="false">
      <c r="A26" s="5"/>
      <c r="B26" s="765" t="s">
        <v>286</v>
      </c>
      <c r="C26" s="5"/>
      <c r="D26" s="5"/>
      <c r="E26" s="39"/>
      <c r="F26" s="13"/>
      <c r="G26" s="13"/>
      <c r="H26" s="13"/>
      <c r="I26" s="13"/>
      <c r="J26" s="787"/>
      <c r="K26" s="5"/>
      <c r="L26" s="5"/>
      <c r="M26" s="770"/>
      <c r="N26" s="4"/>
      <c r="O26" s="788"/>
      <c r="P26" s="620"/>
      <c r="Q26" s="620"/>
      <c r="R26" s="620"/>
      <c r="S26" s="620"/>
      <c r="T26" s="620"/>
      <c r="U26" s="620"/>
      <c r="V26" s="620"/>
    </row>
    <row r="27" customFormat="false" ht="18" hidden="false" customHeight="true" outlineLevel="0" collapsed="false">
      <c r="A27" s="5"/>
      <c r="B27" s="789" t="s">
        <v>287</v>
      </c>
      <c r="C27" s="789" t="s">
        <v>33</v>
      </c>
      <c r="D27" s="789" t="s">
        <v>252</v>
      </c>
      <c r="E27" s="790" t="s">
        <v>288</v>
      </c>
      <c r="F27" s="791" t="s">
        <v>289</v>
      </c>
      <c r="G27" s="791" t="s">
        <v>290</v>
      </c>
      <c r="H27" s="791" t="s">
        <v>291</v>
      </c>
      <c r="I27" s="791" t="s">
        <v>292</v>
      </c>
      <c r="J27" s="791" t="s">
        <v>293</v>
      </c>
      <c r="K27" s="791" t="str">
        <f aca="false">B121</f>
        <v>unbestimmt</v>
      </c>
      <c r="L27" s="13"/>
      <c r="M27" s="770"/>
      <c r="N27" s="4"/>
      <c r="O27" s="792"/>
      <c r="P27" s="620"/>
      <c r="Q27" s="620"/>
      <c r="R27" s="620"/>
      <c r="S27" s="620"/>
      <c r="T27" s="620"/>
      <c r="U27" s="620"/>
      <c r="V27" s="620"/>
    </row>
    <row r="28" customFormat="false" ht="18" hidden="false" customHeight="true" outlineLevel="0" collapsed="false">
      <c r="A28" s="5"/>
      <c r="B28" s="793" t="str">
        <f aca="false">B133</f>
        <v>- Bitte auswählen -</v>
      </c>
      <c r="C28" s="793" t="str">
        <f aca="false">C133</f>
        <v>nichts</v>
      </c>
      <c r="D28" s="793"/>
      <c r="E28" s="793"/>
      <c r="F28" s="793"/>
      <c r="G28" s="793"/>
      <c r="H28" s="793"/>
      <c r="I28" s="793"/>
      <c r="J28" s="793"/>
      <c r="K28" s="793"/>
      <c r="L28" s="5"/>
      <c r="M28" s="770"/>
      <c r="N28" s="1"/>
      <c r="O28" s="4"/>
      <c r="P28" s="620"/>
      <c r="Q28" s="620"/>
      <c r="R28" s="620"/>
      <c r="S28" s="620"/>
      <c r="T28" s="620"/>
      <c r="U28" s="620"/>
      <c r="V28" s="620"/>
    </row>
    <row r="29" customFormat="false" ht="18" hidden="false" customHeight="true" outlineLevel="0" collapsed="false">
      <c r="A29" s="5"/>
      <c r="B29" s="793" t="str">
        <f aca="false">B134</f>
        <v>Nahwärme</v>
      </c>
      <c r="C29" s="793" t="str">
        <f aca="false">C134</f>
        <v>Hackschnitzel PV-Strom Heizöl</v>
      </c>
      <c r="D29" s="793" t="s">
        <v>35</v>
      </c>
      <c r="E29" s="794" t="n">
        <v>100</v>
      </c>
      <c r="F29" s="794" t="n">
        <v>100</v>
      </c>
      <c r="G29" s="794" t="n">
        <v>100</v>
      </c>
      <c r="H29" s="794" t="n">
        <v>100</v>
      </c>
      <c r="I29" s="794" t="n">
        <v>100</v>
      </c>
      <c r="J29" s="794" t="n">
        <v>100</v>
      </c>
      <c r="K29" s="794"/>
      <c r="L29" s="5"/>
      <c r="M29" s="770"/>
      <c r="N29" s="1"/>
      <c r="O29" s="4"/>
      <c r="P29" s="620"/>
      <c r="Q29" s="620"/>
      <c r="R29" s="620"/>
      <c r="S29" s="620"/>
      <c r="T29" s="620"/>
      <c r="U29" s="620"/>
      <c r="V29" s="620"/>
    </row>
    <row r="30" customFormat="false" ht="18" hidden="false" customHeight="true" outlineLevel="0" collapsed="false">
      <c r="A30" s="5"/>
      <c r="B30" s="793" t="str">
        <f aca="false">B135</f>
        <v>Biogaskessel</v>
      </c>
      <c r="C30" s="793" t="str">
        <f aca="false">C135</f>
        <v>Biogas</v>
      </c>
      <c r="D30" s="793" t="s">
        <v>263</v>
      </c>
      <c r="E30" s="794" t="n">
        <v>45</v>
      </c>
      <c r="F30" s="794" t="n">
        <v>55</v>
      </c>
      <c r="G30" s="794" t="n">
        <v>63</v>
      </c>
      <c r="H30" s="794" t="n">
        <v>70</v>
      </c>
      <c r="I30" s="794" t="n">
        <v>77</v>
      </c>
      <c r="J30" s="794" t="n">
        <v>84</v>
      </c>
      <c r="K30" s="794"/>
      <c r="L30" s="5"/>
      <c r="M30" s="770"/>
      <c r="N30" s="795" t="s">
        <v>294</v>
      </c>
      <c r="O30" s="620"/>
      <c r="P30" s="620"/>
      <c r="Q30" s="620"/>
      <c r="R30" s="620"/>
      <c r="S30" s="620"/>
      <c r="T30" s="620"/>
      <c r="U30" s="620"/>
      <c r="V30" s="620"/>
    </row>
    <row r="31" customFormat="false" ht="18" hidden="false" customHeight="true" outlineLevel="0" collapsed="false">
      <c r="A31" s="5"/>
      <c r="B31" s="793" t="str">
        <f aca="false">B136</f>
        <v>Gas-Niedertemperaturkessel</v>
      </c>
      <c r="C31" s="793" t="str">
        <f aca="false">C136</f>
        <v>Erdgas</v>
      </c>
      <c r="D31" s="793" t="s">
        <v>263</v>
      </c>
      <c r="E31" s="794" t="n">
        <v>45</v>
      </c>
      <c r="F31" s="794" t="n">
        <v>55</v>
      </c>
      <c r="G31" s="794" t="n">
        <v>63</v>
      </c>
      <c r="H31" s="794" t="n">
        <v>70</v>
      </c>
      <c r="I31" s="794" t="n">
        <v>77</v>
      </c>
      <c r="J31" s="794" t="n">
        <v>84</v>
      </c>
      <c r="K31" s="794"/>
      <c r="L31" s="5"/>
      <c r="M31" s="770"/>
      <c r="N31" s="795" t="s">
        <v>295</v>
      </c>
      <c r="O31" s="620"/>
      <c r="P31" s="620"/>
      <c r="Q31" s="620"/>
      <c r="R31" s="620"/>
      <c r="S31" s="620"/>
      <c r="T31" s="620"/>
      <c r="U31" s="620"/>
      <c r="V31" s="620"/>
    </row>
    <row r="32" customFormat="false" ht="18" hidden="false" customHeight="true" outlineLevel="0" collapsed="false">
      <c r="A32" s="5"/>
      <c r="B32" s="793" t="str">
        <f aca="false">B137</f>
        <v>Gas-Brennwertkessel</v>
      </c>
      <c r="C32" s="793" t="str">
        <f aca="false">C137</f>
        <v>Erdgas</v>
      </c>
      <c r="D32" s="793" t="s">
        <v>263</v>
      </c>
      <c r="E32" s="794" t="n">
        <v>55</v>
      </c>
      <c r="F32" s="794" t="n">
        <v>65</v>
      </c>
      <c r="G32" s="794" t="n">
        <v>73</v>
      </c>
      <c r="H32" s="794" t="n">
        <v>80</v>
      </c>
      <c r="I32" s="794" t="n">
        <v>87</v>
      </c>
      <c r="J32" s="794" t="n">
        <v>94</v>
      </c>
      <c r="K32" s="794"/>
      <c r="L32" s="5"/>
      <c r="M32" s="770"/>
      <c r="N32" s="795" t="s">
        <v>296</v>
      </c>
      <c r="O32" s="620"/>
      <c r="P32" s="620"/>
      <c r="Q32" s="620"/>
      <c r="R32" s="620"/>
      <c r="S32" s="620"/>
      <c r="T32" s="620"/>
      <c r="U32" s="620"/>
      <c r="V32" s="620"/>
    </row>
    <row r="33" customFormat="false" ht="18" hidden="false" customHeight="true" outlineLevel="0" collapsed="false">
      <c r="A33" s="5"/>
      <c r="B33" s="793" t="str">
        <f aca="false">B138</f>
        <v>Ölkessel</v>
      </c>
      <c r="C33" s="793" t="str">
        <f aca="false">C138</f>
        <v>Heizöl</v>
      </c>
      <c r="D33" s="796" t="s">
        <v>260</v>
      </c>
      <c r="E33" s="794" t="n">
        <v>50</v>
      </c>
      <c r="F33" s="794" t="n">
        <v>60</v>
      </c>
      <c r="G33" s="794" t="n">
        <v>68</v>
      </c>
      <c r="H33" s="794" t="n">
        <v>75</v>
      </c>
      <c r="I33" s="794" t="n">
        <v>82</v>
      </c>
      <c r="J33" s="794" t="n">
        <v>88</v>
      </c>
      <c r="K33" s="794"/>
      <c r="L33" s="5"/>
      <c r="M33" s="770"/>
      <c r="N33" s="795" t="s">
        <v>296</v>
      </c>
      <c r="O33" s="620"/>
      <c r="P33" s="620"/>
      <c r="Q33" s="620"/>
      <c r="R33" s="620"/>
      <c r="S33" s="620"/>
      <c r="T33" s="620"/>
      <c r="U33" s="620"/>
      <c r="V33" s="620"/>
    </row>
    <row r="34" customFormat="false" ht="18" hidden="false" customHeight="true" outlineLevel="0" collapsed="false">
      <c r="A34" s="5"/>
      <c r="B34" s="793" t="str">
        <f aca="false">B139</f>
        <v>Öl-Brennwertgerät</v>
      </c>
      <c r="C34" s="793" t="str">
        <f aca="false">C139</f>
        <v>Heizöl</v>
      </c>
      <c r="D34" s="793" t="s">
        <v>260</v>
      </c>
      <c r="E34" s="794" t="n">
        <v>55</v>
      </c>
      <c r="F34" s="794" t="n">
        <v>66</v>
      </c>
      <c r="G34" s="794" t="n">
        <v>75</v>
      </c>
      <c r="H34" s="794" t="n">
        <v>83</v>
      </c>
      <c r="I34" s="794" t="n">
        <v>90</v>
      </c>
      <c r="J34" s="794" t="n">
        <v>99</v>
      </c>
      <c r="K34" s="794"/>
      <c r="L34" s="5"/>
      <c r="M34" s="770"/>
      <c r="N34" s="795" t="s">
        <v>297</v>
      </c>
      <c r="O34" s="620"/>
      <c r="P34" s="620"/>
      <c r="Q34" s="620"/>
      <c r="R34" s="620"/>
      <c r="S34" s="620"/>
      <c r="T34" s="620"/>
      <c r="U34" s="620"/>
      <c r="V34" s="620"/>
    </row>
    <row r="35" customFormat="false" ht="18" hidden="false" customHeight="true" outlineLevel="0" collapsed="false">
      <c r="A35" s="5"/>
      <c r="B35" s="793" t="str">
        <f aca="false">B140</f>
        <v>Pelletkessel</v>
      </c>
      <c r="C35" s="793" t="str">
        <f aca="false">C140</f>
        <v>Pellets</v>
      </c>
      <c r="D35" s="793" t="s">
        <v>269</v>
      </c>
      <c r="E35" s="794" t="n">
        <v>60</v>
      </c>
      <c r="F35" s="794" t="n">
        <v>70</v>
      </c>
      <c r="G35" s="794" t="n">
        <v>75</v>
      </c>
      <c r="H35" s="794" t="n">
        <v>81</v>
      </c>
      <c r="I35" s="794" t="n">
        <v>87</v>
      </c>
      <c r="J35" s="794" t="n">
        <v>93</v>
      </c>
      <c r="K35" s="794"/>
      <c r="L35" s="5"/>
      <c r="M35" s="770"/>
      <c r="N35" s="795" t="s">
        <v>298</v>
      </c>
      <c r="O35" s="620"/>
      <c r="P35" s="620"/>
      <c r="Q35" s="620"/>
      <c r="R35" s="620"/>
      <c r="S35" s="620"/>
      <c r="T35" s="620"/>
      <c r="U35" s="620"/>
      <c r="V35" s="620"/>
    </row>
    <row r="36" customFormat="false" ht="18" hidden="false" customHeight="true" outlineLevel="0" collapsed="false">
      <c r="A36" s="5"/>
      <c r="B36" s="793" t="str">
        <f aca="false">B141</f>
        <v>Scheitholzanlage</v>
      </c>
      <c r="C36" s="793" t="str">
        <f aca="false">C141</f>
        <v>Scheitholz</v>
      </c>
      <c r="D36" s="797" t="s">
        <v>273</v>
      </c>
      <c r="E36" s="794" t="n">
        <v>60</v>
      </c>
      <c r="F36" s="794" t="n">
        <v>65</v>
      </c>
      <c r="G36" s="794" t="n">
        <v>70</v>
      </c>
      <c r="H36" s="794" t="n">
        <v>74</v>
      </c>
      <c r="I36" s="794" t="n">
        <v>77</v>
      </c>
      <c r="J36" s="794" t="n">
        <v>80</v>
      </c>
      <c r="K36" s="794"/>
      <c r="L36" s="5"/>
      <c r="M36" s="770"/>
      <c r="N36" s="795" t="s">
        <v>299</v>
      </c>
      <c r="O36" s="620"/>
      <c r="P36" s="620"/>
      <c r="Q36" s="620"/>
      <c r="R36" s="620"/>
      <c r="S36" s="620"/>
      <c r="T36" s="620"/>
      <c r="U36" s="620"/>
      <c r="V36" s="620"/>
    </row>
    <row r="37" customFormat="false" ht="18" hidden="false" customHeight="true" outlineLevel="0" collapsed="false">
      <c r="A37" s="5"/>
      <c r="B37" s="793" t="str">
        <f aca="false">B142</f>
        <v>Hackschnitzelkessel</v>
      </c>
      <c r="C37" s="793" t="str">
        <f aca="false">C142</f>
        <v>Hackschnitzel</v>
      </c>
      <c r="D37" s="793" t="s">
        <v>266</v>
      </c>
      <c r="E37" s="794" t="n">
        <v>81</v>
      </c>
      <c r="F37" s="794" t="n">
        <v>83</v>
      </c>
      <c r="G37" s="794" t="n">
        <v>85</v>
      </c>
      <c r="H37" s="794" t="n">
        <v>87</v>
      </c>
      <c r="I37" s="794" t="n">
        <v>90</v>
      </c>
      <c r="J37" s="794" t="n">
        <v>93</v>
      </c>
      <c r="K37" s="794"/>
      <c r="L37" s="5"/>
      <c r="M37" s="770"/>
      <c r="N37" s="795" t="s">
        <v>300</v>
      </c>
      <c r="O37" s="620"/>
      <c r="P37" s="620"/>
      <c r="Q37" s="620"/>
      <c r="R37" s="620"/>
      <c r="S37" s="620"/>
      <c r="T37" s="620"/>
      <c r="U37" s="620"/>
      <c r="V37" s="620"/>
    </row>
    <row r="38" customFormat="false" ht="18" hidden="false" customHeight="true" outlineLevel="0" collapsed="false">
      <c r="A38" s="5"/>
      <c r="B38" s="793" t="str">
        <f aca="false">B143</f>
        <v>Stromheizung</v>
      </c>
      <c r="C38" s="793" t="str">
        <f aca="false">C143</f>
        <v>Strom</v>
      </c>
      <c r="D38" s="797" t="s">
        <v>35</v>
      </c>
      <c r="E38" s="794" t="n">
        <v>100</v>
      </c>
      <c r="F38" s="794" t="n">
        <v>100</v>
      </c>
      <c r="G38" s="794" t="n">
        <v>100</v>
      </c>
      <c r="H38" s="794" t="n">
        <v>100</v>
      </c>
      <c r="I38" s="794" t="n">
        <v>100</v>
      </c>
      <c r="J38" s="794" t="n">
        <v>100</v>
      </c>
      <c r="K38" s="794"/>
      <c r="L38" s="5"/>
      <c r="M38" s="770"/>
      <c r="N38" s="795" t="s">
        <v>301</v>
      </c>
      <c r="O38" s="620"/>
      <c r="P38" s="620"/>
      <c r="Q38" s="620"/>
      <c r="R38" s="620"/>
      <c r="S38" s="620"/>
      <c r="T38" s="620"/>
      <c r="U38" s="620"/>
      <c r="V38" s="620"/>
    </row>
    <row r="39" customFormat="false" ht="18" hidden="false" customHeight="true" outlineLevel="0" collapsed="false">
      <c r="A39" s="5"/>
      <c r="B39" s="793" t="str">
        <f aca="false">B144</f>
        <v>Luft-WP</v>
      </c>
      <c r="C39" s="793" t="str">
        <f aca="false">C144</f>
        <v>WP-Strom</v>
      </c>
      <c r="D39" s="793" t="s">
        <v>35</v>
      </c>
      <c r="E39" s="794" t="n">
        <v>300</v>
      </c>
      <c r="F39" s="794" t="n">
        <v>300</v>
      </c>
      <c r="G39" s="794" t="n">
        <v>300</v>
      </c>
      <c r="H39" s="794" t="n">
        <v>300</v>
      </c>
      <c r="I39" s="794" t="n">
        <v>300</v>
      </c>
      <c r="J39" s="794" t="n">
        <v>300</v>
      </c>
      <c r="K39" s="794"/>
      <c r="L39" s="5"/>
      <c r="M39" s="770"/>
      <c r="N39" s="795" t="s">
        <v>302</v>
      </c>
      <c r="O39" s="620"/>
      <c r="P39" s="620"/>
      <c r="Q39" s="620"/>
      <c r="R39" s="620"/>
      <c r="S39" s="620"/>
      <c r="T39" s="620"/>
      <c r="U39" s="620"/>
      <c r="V39" s="620"/>
    </row>
    <row r="40" customFormat="false" ht="18" hidden="false" customHeight="true" outlineLevel="0" collapsed="false">
      <c r="A40" s="5"/>
      <c r="B40" s="793" t="str">
        <f aca="false">B145</f>
        <v>Luft-WP mit PV-Unterstützung</v>
      </c>
      <c r="C40" s="793" t="str">
        <f aca="false">C145</f>
        <v>WP-Strom</v>
      </c>
      <c r="D40" s="793" t="s">
        <v>35</v>
      </c>
      <c r="E40" s="794" t="n">
        <v>300</v>
      </c>
      <c r="F40" s="794" t="n">
        <v>300</v>
      </c>
      <c r="G40" s="794" t="n">
        <v>300</v>
      </c>
      <c r="H40" s="794" t="n">
        <v>300</v>
      </c>
      <c r="I40" s="794" t="n">
        <v>300</v>
      </c>
      <c r="J40" s="794" t="n">
        <v>300</v>
      </c>
      <c r="K40" s="794"/>
      <c r="L40" s="5"/>
      <c r="M40" s="770"/>
      <c r="N40" s="795"/>
      <c r="O40" s="620"/>
      <c r="P40" s="620"/>
      <c r="Q40" s="620"/>
      <c r="R40" s="620"/>
      <c r="S40" s="620"/>
      <c r="T40" s="620"/>
      <c r="U40" s="620"/>
      <c r="V40" s="620"/>
    </row>
    <row r="41" customFormat="false" ht="18" hidden="false" customHeight="true" outlineLevel="0" collapsed="false">
      <c r="A41" s="5"/>
      <c r="B41" s="793" t="str">
        <f aca="false">B146</f>
        <v>Sole-Wasser-WP</v>
      </c>
      <c r="C41" s="793" t="str">
        <f aca="false">C146</f>
        <v>WP-Strom</v>
      </c>
      <c r="D41" s="793" t="s">
        <v>35</v>
      </c>
      <c r="E41" s="794" t="n">
        <v>350</v>
      </c>
      <c r="F41" s="794" t="n">
        <v>350</v>
      </c>
      <c r="G41" s="794" t="n">
        <v>350</v>
      </c>
      <c r="H41" s="794" t="n">
        <v>350</v>
      </c>
      <c r="I41" s="794" t="n">
        <v>350</v>
      </c>
      <c r="J41" s="794" t="n">
        <v>350</v>
      </c>
      <c r="K41" s="794"/>
      <c r="L41" s="5"/>
      <c r="M41" s="770"/>
      <c r="N41" s="798" t="s">
        <v>303</v>
      </c>
      <c r="O41" s="620"/>
      <c r="P41" s="620"/>
      <c r="Q41" s="620"/>
      <c r="R41" s="620"/>
      <c r="S41" s="620"/>
      <c r="T41" s="620"/>
      <c r="U41" s="620"/>
      <c r="V41" s="620"/>
    </row>
    <row r="42" customFormat="false" ht="18" hidden="false" customHeight="true" outlineLevel="0" collapsed="false">
      <c r="A42" s="5"/>
      <c r="B42" s="793" t="str">
        <f aca="false">B147</f>
        <v>Sole-Wasser-WP mit PV-Unterstützung</v>
      </c>
      <c r="C42" s="793" t="str">
        <f aca="false">C147</f>
        <v>WP-Strom</v>
      </c>
      <c r="D42" s="793" t="s">
        <v>35</v>
      </c>
      <c r="E42" s="794" t="n">
        <v>350</v>
      </c>
      <c r="F42" s="794" t="n">
        <v>350</v>
      </c>
      <c r="G42" s="794" t="n">
        <v>350</v>
      </c>
      <c r="H42" s="794" t="n">
        <v>350</v>
      </c>
      <c r="I42" s="794" t="n">
        <v>350</v>
      </c>
      <c r="J42" s="794" t="n">
        <v>350</v>
      </c>
      <c r="K42" s="794"/>
      <c r="L42" s="5"/>
      <c r="M42" s="770"/>
      <c r="N42" s="798"/>
      <c r="O42" s="620"/>
      <c r="P42" s="620"/>
      <c r="Q42" s="620"/>
      <c r="R42" s="620"/>
      <c r="S42" s="620"/>
      <c r="T42" s="620"/>
      <c r="U42" s="620"/>
      <c r="V42" s="620"/>
    </row>
    <row r="43" customFormat="false" ht="18" hidden="false" customHeight="true" outlineLevel="0" collapsed="false">
      <c r="A43" s="5"/>
      <c r="B43" s="793" t="str">
        <f aca="false">B148</f>
        <v>Solarthermie</v>
      </c>
      <c r="C43" s="793" t="str">
        <f aca="false">C148</f>
        <v>Solarthermie</v>
      </c>
      <c r="D43" s="793" t="s">
        <v>275</v>
      </c>
      <c r="E43" s="794" t="n">
        <v>50</v>
      </c>
      <c r="F43" s="794" t="n">
        <v>50</v>
      </c>
      <c r="G43" s="794" t="n">
        <v>50</v>
      </c>
      <c r="H43" s="794" t="n">
        <v>50</v>
      </c>
      <c r="I43" s="794" t="n">
        <v>55</v>
      </c>
      <c r="J43" s="794" t="n">
        <v>60</v>
      </c>
      <c r="K43" s="794"/>
      <c r="L43" s="5"/>
      <c r="M43" s="770"/>
      <c r="N43" s="778"/>
      <c r="O43" s="620"/>
      <c r="P43" s="620"/>
      <c r="Q43" s="620"/>
      <c r="R43" s="620"/>
      <c r="S43" s="620"/>
      <c r="T43" s="620"/>
      <c r="U43" s="620"/>
      <c r="V43" s="620"/>
    </row>
    <row r="44" customFormat="false" ht="18" hidden="false" customHeight="true" outlineLevel="0" collapsed="false">
      <c r="A44" s="5"/>
      <c r="B44" s="793" t="str">
        <f aca="false">B149</f>
        <v>Brennstoffzelle</v>
      </c>
      <c r="C44" s="793" t="str">
        <f aca="false">C149</f>
        <v>Erdgas</v>
      </c>
      <c r="D44" s="793" t="s">
        <v>35</v>
      </c>
      <c r="E44" s="794" t="n">
        <v>60</v>
      </c>
      <c r="F44" s="794" t="n">
        <v>60</v>
      </c>
      <c r="G44" s="794" t="n">
        <v>60</v>
      </c>
      <c r="H44" s="794" t="n">
        <v>60</v>
      </c>
      <c r="I44" s="794" t="n">
        <v>60</v>
      </c>
      <c r="J44" s="794" t="n">
        <v>60</v>
      </c>
      <c r="K44" s="794"/>
      <c r="L44" s="5"/>
      <c r="M44" s="770"/>
      <c r="N44" s="778"/>
      <c r="O44" s="620"/>
      <c r="P44" s="620"/>
      <c r="Q44" s="620"/>
      <c r="R44" s="620"/>
      <c r="S44" s="620"/>
      <c r="T44" s="620"/>
      <c r="U44" s="620"/>
      <c r="V44" s="620"/>
    </row>
    <row r="45" customFormat="false" ht="18" hidden="false" customHeight="true" outlineLevel="0" collapsed="false">
      <c r="A45" s="5"/>
      <c r="B45" s="793" t="str">
        <f aca="false">B150</f>
        <v>Luft-WP mit bestehender PV</v>
      </c>
      <c r="C45" s="793" t="str">
        <f aca="false">C150</f>
        <v>WP-Strom</v>
      </c>
      <c r="D45" s="799" t="str">
        <f aca="false">C18</f>
        <v>kWh</v>
      </c>
      <c r="E45" s="794" t="n">
        <v>300</v>
      </c>
      <c r="F45" s="794" t="n">
        <v>300</v>
      </c>
      <c r="G45" s="794" t="n">
        <v>300</v>
      </c>
      <c r="H45" s="794" t="n">
        <v>300</v>
      </c>
      <c r="I45" s="794" t="n">
        <v>300</v>
      </c>
      <c r="J45" s="794" t="n">
        <v>300</v>
      </c>
      <c r="K45" s="794"/>
      <c r="L45" s="5"/>
      <c r="M45" s="770"/>
      <c r="N45" s="778"/>
      <c r="O45" s="620"/>
      <c r="P45" s="620"/>
      <c r="Q45" s="620"/>
      <c r="R45" s="620"/>
      <c r="S45" s="620"/>
      <c r="T45" s="620"/>
      <c r="U45" s="620"/>
      <c r="V45" s="620"/>
    </row>
    <row r="46" customFormat="false" ht="18" hidden="false" customHeight="true" outlineLevel="0" collapsed="false">
      <c r="A46" s="5"/>
      <c r="B46" s="793" t="str">
        <f aca="false">B151</f>
        <v>weiterer Anlagentyp2</v>
      </c>
      <c r="C46" s="793" t="n">
        <f aca="false">C151</f>
        <v>0</v>
      </c>
      <c r="D46" s="799" t="n">
        <f aca="false">C19</f>
        <v>0</v>
      </c>
      <c r="E46" s="794"/>
      <c r="F46" s="794"/>
      <c r="G46" s="794"/>
      <c r="H46" s="794"/>
      <c r="I46" s="794"/>
      <c r="J46" s="794"/>
      <c r="K46" s="794"/>
      <c r="L46" s="5"/>
      <c r="M46" s="770"/>
      <c r="N46" s="778"/>
      <c r="O46" s="620"/>
      <c r="P46" s="620"/>
      <c r="Q46" s="620"/>
      <c r="R46" s="620"/>
      <c r="S46" s="620"/>
      <c r="T46" s="620"/>
      <c r="U46" s="620"/>
      <c r="V46" s="620"/>
    </row>
    <row r="47" customFormat="false" ht="18" hidden="false" customHeight="true" outlineLevel="0" collapsed="false">
      <c r="A47" s="5"/>
      <c r="B47" s="793" t="str">
        <f aca="false">B152</f>
        <v>weiterer Anlagentyp3</v>
      </c>
      <c r="C47" s="793" t="n">
        <f aca="false">C152</f>
        <v>0</v>
      </c>
      <c r="D47" s="799" t="n">
        <f aca="false">C22</f>
        <v>0</v>
      </c>
      <c r="E47" s="794"/>
      <c r="F47" s="794"/>
      <c r="G47" s="794"/>
      <c r="H47" s="794"/>
      <c r="I47" s="794"/>
      <c r="J47" s="794"/>
      <c r="K47" s="794"/>
      <c r="L47" s="5"/>
      <c r="M47" s="770"/>
      <c r="N47" s="778"/>
      <c r="O47" s="620"/>
      <c r="P47" s="620"/>
      <c r="Q47" s="620"/>
      <c r="R47" s="620"/>
      <c r="S47" s="620"/>
      <c r="T47" s="620"/>
      <c r="U47" s="620"/>
      <c r="V47" s="620"/>
    </row>
    <row r="48" customFormat="false" ht="18" hidden="false" customHeight="true" outlineLevel="0" collapsed="false">
      <c r="A48" s="5"/>
      <c r="B48" s="793" t="str">
        <f aca="false">B153</f>
        <v>weiterer Anlagentyp4</v>
      </c>
      <c r="C48" s="793" t="n">
        <f aca="false">C153</f>
        <v>0</v>
      </c>
      <c r="D48" s="799" t="n">
        <f aca="false">C19</f>
        <v>0</v>
      </c>
      <c r="E48" s="794"/>
      <c r="F48" s="794"/>
      <c r="G48" s="794"/>
      <c r="H48" s="794"/>
      <c r="I48" s="794"/>
      <c r="J48" s="794"/>
      <c r="K48" s="794"/>
      <c r="L48" s="5"/>
      <c r="M48" s="770"/>
      <c r="N48" s="795" t="s">
        <v>304</v>
      </c>
      <c r="O48" s="620"/>
      <c r="P48" s="620"/>
      <c r="Q48" s="620"/>
      <c r="R48" s="620"/>
      <c r="S48" s="620"/>
      <c r="T48" s="620"/>
      <c r="U48" s="620"/>
      <c r="V48" s="620"/>
    </row>
    <row r="49" customFormat="false" ht="18" hidden="false" customHeight="true" outlineLevel="0" collapsed="false">
      <c r="A49" s="5"/>
      <c r="B49" s="5"/>
      <c r="C49" s="786"/>
      <c r="D49" s="5"/>
      <c r="E49" s="19"/>
      <c r="F49" s="19"/>
      <c r="G49" s="19"/>
      <c r="H49" s="19"/>
      <c r="I49" s="19"/>
      <c r="J49" s="19"/>
      <c r="K49" s="5"/>
      <c r="L49" s="5"/>
      <c r="M49" s="770"/>
      <c r="N49" s="620"/>
      <c r="O49" s="620"/>
      <c r="P49" s="620"/>
      <c r="Q49" s="620"/>
      <c r="R49" s="620"/>
      <c r="S49" s="620"/>
      <c r="T49" s="620"/>
      <c r="U49" s="620"/>
      <c r="V49" s="620"/>
    </row>
    <row r="50" customFormat="false" ht="18" hidden="false" customHeight="true" outlineLevel="0" collapsed="false">
      <c r="A50" s="5"/>
      <c r="B50" s="765" t="s">
        <v>305</v>
      </c>
      <c r="C50" s="786"/>
      <c r="D50" s="5"/>
      <c r="E50" s="5"/>
      <c r="F50" s="5"/>
      <c r="G50" s="5"/>
      <c r="H50" s="5"/>
      <c r="I50" s="5"/>
      <c r="J50" s="5"/>
      <c r="K50" s="5"/>
      <c r="L50" s="5"/>
      <c r="M50" s="770"/>
      <c r="N50" s="620"/>
      <c r="O50" s="620"/>
      <c r="P50" s="620"/>
      <c r="Q50" s="4"/>
      <c r="R50" s="4"/>
      <c r="S50" s="4"/>
      <c r="T50" s="4"/>
      <c r="U50" s="4"/>
      <c r="V50" s="4"/>
      <c r="W50" s="1"/>
      <c r="X50" s="1"/>
      <c r="Y50" s="1"/>
      <c r="Z50" s="1"/>
      <c r="AA50" s="1"/>
    </row>
    <row r="51" customFormat="false" ht="30" hidden="false" customHeight="true" outlineLevel="0" collapsed="false">
      <c r="A51" s="5"/>
      <c r="B51" s="800"/>
      <c r="C51" s="801"/>
      <c r="D51" s="802" t="s">
        <v>306</v>
      </c>
      <c r="E51" s="803" t="s">
        <v>307</v>
      </c>
      <c r="F51" s="804" t="s">
        <v>308</v>
      </c>
      <c r="G51" s="805" t="s">
        <v>309</v>
      </c>
      <c r="H51" s="806" t="s">
        <v>310</v>
      </c>
      <c r="I51" s="805" t="s">
        <v>309</v>
      </c>
      <c r="J51" s="807" t="s">
        <v>311</v>
      </c>
      <c r="K51" s="808" t="s">
        <v>139</v>
      </c>
      <c r="L51" s="809"/>
      <c r="M51" s="620"/>
      <c r="N51" s="620"/>
      <c r="O51" s="620"/>
      <c r="P51" s="620"/>
      <c r="Q51" s="620"/>
      <c r="R51" s="620"/>
      <c r="S51" s="620"/>
      <c r="T51" s="620"/>
      <c r="U51" s="620"/>
      <c r="V51" s="620"/>
    </row>
    <row r="52" customFormat="false" ht="65.25" hidden="false" customHeight="true" outlineLevel="0" collapsed="false">
      <c r="A52" s="5"/>
      <c r="B52" s="810" t="s">
        <v>287</v>
      </c>
      <c r="C52" s="801"/>
      <c r="D52" s="811"/>
      <c r="E52" s="812"/>
      <c r="F52" s="813" t="s">
        <v>312</v>
      </c>
      <c r="G52" s="814" t="s">
        <v>313</v>
      </c>
      <c r="H52" s="811" t="s">
        <v>314</v>
      </c>
      <c r="I52" s="814" t="s">
        <v>315</v>
      </c>
      <c r="J52" s="812" t="s">
        <v>316</v>
      </c>
      <c r="K52" s="815" t="s">
        <v>317</v>
      </c>
      <c r="L52" s="809"/>
      <c r="M52" s="620"/>
      <c r="N52" s="795" t="s">
        <v>318</v>
      </c>
      <c r="O52" s="620"/>
      <c r="P52" s="620"/>
      <c r="Q52" s="620"/>
      <c r="R52" s="620"/>
      <c r="S52" s="620"/>
      <c r="T52" s="620"/>
      <c r="U52" s="620"/>
      <c r="V52" s="620"/>
    </row>
    <row r="53" customFormat="false" ht="21.75" hidden="false" customHeight="true" outlineLevel="0" collapsed="false">
      <c r="A53" s="5"/>
      <c r="B53" s="810"/>
      <c r="C53" s="801"/>
      <c r="D53" s="811" t="s">
        <v>42</v>
      </c>
      <c r="E53" s="812" t="s">
        <v>42</v>
      </c>
      <c r="F53" s="816"/>
      <c r="G53" s="814" t="s">
        <v>37</v>
      </c>
      <c r="H53" s="811" t="s">
        <v>42</v>
      </c>
      <c r="I53" s="814" t="s">
        <v>37</v>
      </c>
      <c r="J53" s="812" t="s">
        <v>42</v>
      </c>
      <c r="K53" s="817"/>
      <c r="L53" s="818" t="s">
        <v>252</v>
      </c>
      <c r="M53" s="620"/>
      <c r="N53" s="795"/>
      <c r="O53" s="620"/>
      <c r="P53" s="620"/>
      <c r="Q53" s="620"/>
      <c r="R53" s="620"/>
      <c r="S53" s="620"/>
      <c r="T53" s="620"/>
      <c r="U53" s="620"/>
      <c r="V53" s="620"/>
    </row>
    <row r="54" customFormat="false" ht="18" hidden="false" customHeight="true" outlineLevel="0" collapsed="false">
      <c r="A54" s="5"/>
      <c r="B54" s="819" t="str">
        <f aca="false">B133</f>
        <v>- Bitte auswählen -</v>
      </c>
      <c r="C54" s="801"/>
      <c r="D54" s="819" t="n">
        <v>0</v>
      </c>
      <c r="E54" s="820" t="n">
        <v>0</v>
      </c>
      <c r="F54" s="772" t="n">
        <v>20</v>
      </c>
      <c r="G54" s="821" t="n">
        <v>0</v>
      </c>
      <c r="H54" s="772" t="n">
        <v>0</v>
      </c>
      <c r="I54" s="821" t="n">
        <v>0</v>
      </c>
      <c r="J54" s="772" t="n">
        <v>0</v>
      </c>
      <c r="K54" s="772" t="n">
        <v>0</v>
      </c>
      <c r="L54" s="772" t="n">
        <v>0</v>
      </c>
      <c r="M54" s="620"/>
      <c r="N54" s="795" t="s">
        <v>319</v>
      </c>
      <c r="O54" s="620"/>
      <c r="P54" s="620"/>
      <c r="Q54" s="620"/>
      <c r="R54" s="620"/>
      <c r="S54" s="620"/>
      <c r="T54" s="620"/>
      <c r="U54" s="620"/>
      <c r="V54" s="620"/>
    </row>
    <row r="55" customFormat="false" ht="18" hidden="false" customHeight="true" outlineLevel="0" collapsed="false">
      <c r="A55" s="5"/>
      <c r="B55" s="819" t="str">
        <f aca="false">B134</f>
        <v>Nahwärme</v>
      </c>
      <c r="C55" s="801"/>
      <c r="D55" s="822" t="n">
        <f aca="false">C109</f>
        <v>8000</v>
      </c>
      <c r="E55" s="823" t="n">
        <v>0</v>
      </c>
      <c r="F55" s="777" t="n">
        <v>40</v>
      </c>
      <c r="G55" s="824" t="n">
        <v>0</v>
      </c>
      <c r="H55" s="825" t="n">
        <v>0</v>
      </c>
      <c r="I55" s="824" t="n">
        <v>0</v>
      </c>
      <c r="J55" s="822" t="n">
        <f aca="false">C110</f>
        <v>400</v>
      </c>
      <c r="K55" s="826" t="n">
        <v>0</v>
      </c>
      <c r="L55" s="827"/>
      <c r="M55" s="620"/>
      <c r="N55" s="795"/>
      <c r="O55" s="620"/>
      <c r="P55" s="620"/>
      <c r="Q55" s="620"/>
      <c r="R55" s="620"/>
      <c r="S55" s="620"/>
      <c r="T55" s="620"/>
      <c r="U55" s="620"/>
      <c r="V55" s="620"/>
    </row>
    <row r="56" customFormat="false" ht="18" hidden="false" customHeight="true" outlineLevel="0" collapsed="false">
      <c r="A56" s="5"/>
      <c r="B56" s="819" t="str">
        <f aca="false">B135</f>
        <v>Biogaskessel</v>
      </c>
      <c r="C56" s="801"/>
      <c r="D56" s="828" t="n">
        <v>10000</v>
      </c>
      <c r="E56" s="777" t="n">
        <v>9500</v>
      </c>
      <c r="F56" s="777" t="n">
        <v>18</v>
      </c>
      <c r="G56" s="824" t="n">
        <v>1.5</v>
      </c>
      <c r="H56" s="825" t="n">
        <v>350</v>
      </c>
      <c r="I56" s="824" t="n">
        <v>10</v>
      </c>
      <c r="J56" s="777" t="n">
        <v>120</v>
      </c>
      <c r="K56" s="826" t="n">
        <v>0</v>
      </c>
      <c r="L56" s="827"/>
      <c r="M56" s="620"/>
      <c r="N56" s="795" t="s">
        <v>320</v>
      </c>
      <c r="O56" s="620"/>
      <c r="P56" s="620"/>
      <c r="Q56" s="620"/>
      <c r="R56" s="620"/>
      <c r="S56" s="620"/>
      <c r="T56" s="620"/>
      <c r="U56" s="620"/>
      <c r="V56" s="620"/>
    </row>
    <row r="57" customFormat="false" ht="18" hidden="false" customHeight="true" outlineLevel="0" collapsed="false">
      <c r="A57" s="5"/>
      <c r="B57" s="819" t="str">
        <f aca="false">B136</f>
        <v>Gas-Niedertemperaturkessel</v>
      </c>
      <c r="C57" s="801"/>
      <c r="D57" s="828" t="n">
        <v>500000</v>
      </c>
      <c r="E57" s="777" t="n">
        <v>10000</v>
      </c>
      <c r="F57" s="777" t="n">
        <v>20</v>
      </c>
      <c r="G57" s="824" t="n">
        <v>1.5</v>
      </c>
      <c r="H57" s="825" t="n">
        <v>350</v>
      </c>
      <c r="I57" s="824" t="n">
        <v>10</v>
      </c>
      <c r="J57" s="777" t="n">
        <v>150</v>
      </c>
      <c r="K57" s="826" t="n">
        <v>0</v>
      </c>
      <c r="L57" s="827"/>
      <c r="M57" s="620"/>
      <c r="N57" s="795" t="s">
        <v>321</v>
      </c>
      <c r="O57" s="620"/>
      <c r="P57" s="620"/>
      <c r="Q57" s="620"/>
      <c r="R57" s="620"/>
      <c r="S57" s="620"/>
      <c r="T57" s="620"/>
      <c r="U57" s="620"/>
      <c r="V57" s="620"/>
    </row>
    <row r="58" customFormat="false" ht="18" hidden="false" customHeight="true" outlineLevel="0" collapsed="false">
      <c r="A58" s="5"/>
      <c r="B58" s="819" t="str">
        <f aca="false">B137</f>
        <v>Gas-Brennwertkessel</v>
      </c>
      <c r="C58" s="801"/>
      <c r="D58" s="828" t="n">
        <v>10000</v>
      </c>
      <c r="E58" s="777" t="n">
        <v>9500</v>
      </c>
      <c r="F58" s="777" t="n">
        <v>20</v>
      </c>
      <c r="G58" s="824" t="n">
        <v>1</v>
      </c>
      <c r="H58" s="825" t="n">
        <v>350</v>
      </c>
      <c r="I58" s="824" t="n">
        <v>20</v>
      </c>
      <c r="J58" s="777" t="n">
        <v>70</v>
      </c>
      <c r="K58" s="826" t="n">
        <v>0</v>
      </c>
      <c r="L58" s="827"/>
      <c r="M58" s="620"/>
      <c r="N58" s="620"/>
      <c r="O58" s="620"/>
      <c r="P58" s="620"/>
      <c r="Q58" s="620"/>
      <c r="R58" s="620"/>
      <c r="S58" s="620"/>
      <c r="T58" s="620"/>
      <c r="U58" s="620"/>
      <c r="V58" s="620"/>
    </row>
    <row r="59" customFormat="false" ht="18" hidden="false" customHeight="true" outlineLevel="0" collapsed="false">
      <c r="A59" s="5"/>
      <c r="B59" s="819" t="str">
        <f aca="false">B138</f>
        <v>Ölkessel</v>
      </c>
      <c r="C59" s="801"/>
      <c r="D59" s="828" t="n">
        <v>10000</v>
      </c>
      <c r="E59" s="777" t="n">
        <v>9500</v>
      </c>
      <c r="F59" s="777" t="n">
        <v>20</v>
      </c>
      <c r="G59" s="824" t="n">
        <v>2</v>
      </c>
      <c r="H59" s="825" t="n">
        <v>350</v>
      </c>
      <c r="I59" s="824" t="n">
        <v>0</v>
      </c>
      <c r="J59" s="777" t="n">
        <v>80</v>
      </c>
      <c r="K59" s="826" t="n">
        <v>0</v>
      </c>
      <c r="L59" s="827"/>
      <c r="M59" s="620"/>
      <c r="N59" s="620"/>
      <c r="O59" s="620"/>
      <c r="P59" s="620"/>
      <c r="Q59" s="620"/>
      <c r="R59" s="620"/>
      <c r="S59" s="620"/>
      <c r="T59" s="620"/>
      <c r="U59" s="620"/>
      <c r="V59" s="620"/>
    </row>
    <row r="60" customFormat="false" ht="18" hidden="false" customHeight="true" outlineLevel="0" collapsed="false">
      <c r="A60" s="5"/>
      <c r="B60" s="819" t="str">
        <f aca="false">B139</f>
        <v>Öl-Brennwertgerät</v>
      </c>
      <c r="C60" s="801"/>
      <c r="D60" s="828" t="n">
        <v>9500</v>
      </c>
      <c r="E60" s="777" t="n">
        <v>9000</v>
      </c>
      <c r="F60" s="777" t="n">
        <v>20</v>
      </c>
      <c r="G60" s="824" t="n">
        <v>2</v>
      </c>
      <c r="H60" s="825" t="n">
        <v>350</v>
      </c>
      <c r="I60" s="824" t="n">
        <v>10</v>
      </c>
      <c r="J60" s="777" t="n">
        <v>80</v>
      </c>
      <c r="K60" s="826" t="n">
        <v>0</v>
      </c>
      <c r="L60" s="827"/>
      <c r="M60" s="620"/>
      <c r="N60" s="620"/>
      <c r="O60" s="620"/>
      <c r="P60" s="620"/>
      <c r="Q60" s="620"/>
      <c r="R60" s="620"/>
      <c r="S60" s="620"/>
      <c r="T60" s="620"/>
      <c r="U60" s="620"/>
      <c r="V60" s="620"/>
    </row>
    <row r="61" customFormat="false" ht="18" hidden="false" customHeight="true" outlineLevel="0" collapsed="false">
      <c r="A61" s="5"/>
      <c r="B61" s="819" t="str">
        <f aca="false">B140</f>
        <v>Pelletkessel</v>
      </c>
      <c r="C61" s="801"/>
      <c r="D61" s="828" t="n">
        <v>32000</v>
      </c>
      <c r="E61" s="777" t="n">
        <v>14500</v>
      </c>
      <c r="F61" s="777" t="n">
        <v>18</v>
      </c>
      <c r="G61" s="824" t="n">
        <v>3</v>
      </c>
      <c r="H61" s="825" t="n">
        <v>700</v>
      </c>
      <c r="I61" s="824" t="n">
        <v>15</v>
      </c>
      <c r="J61" s="777" t="n">
        <v>120</v>
      </c>
      <c r="K61" s="826" t="n">
        <v>10</v>
      </c>
      <c r="L61" s="827" t="s">
        <v>37</v>
      </c>
      <c r="M61" s="829" t="s">
        <v>322</v>
      </c>
      <c r="O61" s="620"/>
      <c r="P61" s="620"/>
      <c r="Q61" s="620"/>
      <c r="R61" s="620"/>
      <c r="S61" s="620"/>
      <c r="T61" s="620"/>
      <c r="U61" s="620"/>
      <c r="V61" s="620"/>
    </row>
    <row r="62" customFormat="false" ht="18" hidden="false" customHeight="true" outlineLevel="0" collapsed="false">
      <c r="A62" s="5"/>
      <c r="B62" s="819" t="str">
        <f aca="false">B141</f>
        <v>Scheitholzanlage</v>
      </c>
      <c r="C62" s="801"/>
      <c r="D62" s="828" t="n">
        <v>12000</v>
      </c>
      <c r="E62" s="777" t="n">
        <v>10500</v>
      </c>
      <c r="F62" s="777" t="n">
        <v>20</v>
      </c>
      <c r="G62" s="824" t="n">
        <v>3</v>
      </c>
      <c r="H62" s="825" t="n">
        <v>700</v>
      </c>
      <c r="I62" s="824" t="n">
        <v>20</v>
      </c>
      <c r="J62" s="777" t="n">
        <v>180</v>
      </c>
      <c r="K62" s="826" t="n">
        <v>0</v>
      </c>
      <c r="L62" s="827"/>
      <c r="M62" s="620"/>
      <c r="N62" s="19"/>
      <c r="O62" s="19"/>
      <c r="P62" s="19"/>
      <c r="Q62" s="19"/>
      <c r="R62" s="19"/>
      <c r="S62" s="19"/>
      <c r="T62" s="19"/>
      <c r="U62" s="19"/>
      <c r="V62" s="19"/>
    </row>
    <row r="63" customFormat="false" ht="18" hidden="false" customHeight="true" outlineLevel="0" collapsed="false">
      <c r="A63" s="5"/>
      <c r="B63" s="819" t="str">
        <f aca="false">B142</f>
        <v>Hackschnitzelkessel</v>
      </c>
      <c r="C63" s="801"/>
      <c r="D63" s="828" t="n">
        <v>23500</v>
      </c>
      <c r="E63" s="777" t="n">
        <v>17000</v>
      </c>
      <c r="F63" s="777" t="n">
        <v>20</v>
      </c>
      <c r="G63" s="824" t="n">
        <v>3</v>
      </c>
      <c r="H63" s="825" t="n">
        <v>700</v>
      </c>
      <c r="I63" s="824" t="n">
        <v>20</v>
      </c>
      <c r="J63" s="777" t="n">
        <v>180</v>
      </c>
      <c r="K63" s="826" t="n">
        <v>0</v>
      </c>
      <c r="L63" s="827"/>
      <c r="M63" s="620"/>
      <c r="N63" s="620"/>
      <c r="O63" s="620"/>
      <c r="P63" s="620"/>
      <c r="Q63" s="620"/>
      <c r="R63" s="620"/>
      <c r="S63" s="620"/>
      <c r="T63" s="620"/>
      <c r="U63" s="620"/>
      <c r="V63" s="620"/>
    </row>
    <row r="64" customFormat="false" ht="18" hidden="false" customHeight="true" outlineLevel="0" collapsed="false">
      <c r="A64" s="5"/>
      <c r="B64" s="819" t="str">
        <f aca="false">B143</f>
        <v>Stromheizung</v>
      </c>
      <c r="C64" s="801"/>
      <c r="D64" s="828" t="n">
        <v>6500</v>
      </c>
      <c r="E64" s="777" t="n">
        <v>6000</v>
      </c>
      <c r="F64" s="777" t="n">
        <v>20</v>
      </c>
      <c r="G64" s="824" t="n">
        <v>1</v>
      </c>
      <c r="H64" s="825" t="n">
        <v>0</v>
      </c>
      <c r="I64" s="824" t="n">
        <v>5</v>
      </c>
      <c r="J64" s="777" t="n">
        <v>0</v>
      </c>
      <c r="K64" s="826" t="n">
        <v>0</v>
      </c>
      <c r="L64" s="827"/>
      <c r="M64" s="620"/>
      <c r="N64" s="620"/>
      <c r="O64" s="620"/>
      <c r="P64" s="620"/>
      <c r="Q64" s="620"/>
      <c r="R64" s="620"/>
      <c r="S64" s="620"/>
      <c r="T64" s="620"/>
      <c r="U64" s="620"/>
      <c r="V64" s="620"/>
    </row>
    <row r="65" customFormat="false" ht="37.5" hidden="false" customHeight="true" outlineLevel="0" collapsed="false">
      <c r="A65" s="5"/>
      <c r="B65" s="819" t="str">
        <f aca="false">B144</f>
        <v>Luft-WP</v>
      </c>
      <c r="C65" s="830" t="s">
        <v>323</v>
      </c>
      <c r="D65" s="828" t="n">
        <v>34000</v>
      </c>
      <c r="E65" s="777" t="n">
        <v>12500</v>
      </c>
      <c r="F65" s="777" t="n">
        <v>20</v>
      </c>
      <c r="G65" s="824" t="n">
        <v>1</v>
      </c>
      <c r="H65" s="825" t="n">
        <v>350</v>
      </c>
      <c r="I65" s="824" t="n">
        <v>5</v>
      </c>
      <c r="J65" s="777" t="n">
        <v>0</v>
      </c>
      <c r="K65" s="826" t="n">
        <v>16500</v>
      </c>
      <c r="L65" s="827" t="s">
        <v>42</v>
      </c>
      <c r="M65" s="620"/>
      <c r="N65" s="795" t="s">
        <v>324</v>
      </c>
      <c r="O65" s="4"/>
      <c r="P65" s="4"/>
      <c r="Q65" s="4"/>
      <c r="R65" s="4"/>
      <c r="S65" s="4"/>
      <c r="T65" s="4"/>
      <c r="U65" s="4"/>
      <c r="V65" s="4"/>
      <c r="W65" s="1"/>
    </row>
    <row r="66" customFormat="false" ht="39" hidden="false" customHeight="true" outlineLevel="0" collapsed="false">
      <c r="A66" s="5"/>
      <c r="B66" s="819" t="str">
        <f aca="false">B145</f>
        <v>Luft-WP mit PV-Unterstützung</v>
      </c>
      <c r="C66" s="831" t="s">
        <v>325</v>
      </c>
      <c r="D66" s="828" t="n">
        <v>50000</v>
      </c>
      <c r="E66" s="777" t="n">
        <v>18000</v>
      </c>
      <c r="F66" s="777" t="n">
        <v>20</v>
      </c>
      <c r="G66" s="832" t="n">
        <f aca="false">G65</f>
        <v>1</v>
      </c>
      <c r="H66" s="825" t="n">
        <v>350</v>
      </c>
      <c r="I66" s="824" t="n">
        <f aca="false">I65</f>
        <v>5</v>
      </c>
      <c r="J66" s="777" t="n">
        <f aca="false">J65</f>
        <v>0</v>
      </c>
      <c r="K66" s="826" t="n">
        <v>16500</v>
      </c>
      <c r="L66" s="827" t="s">
        <v>42</v>
      </c>
      <c r="M66" s="620"/>
      <c r="N66" s="795" t="s">
        <v>324</v>
      </c>
      <c r="O66" s="4"/>
      <c r="P66" s="4"/>
      <c r="Q66" s="4"/>
      <c r="R66" s="4"/>
      <c r="S66" s="4"/>
      <c r="T66" s="4"/>
      <c r="U66" s="4"/>
      <c r="V66" s="4"/>
      <c r="W66" s="1"/>
    </row>
    <row r="67" customFormat="false" ht="18" hidden="false" customHeight="true" outlineLevel="0" collapsed="false">
      <c r="A67" s="5"/>
      <c r="B67" s="819" t="str">
        <f aca="false">B146</f>
        <v>Sole-Wasser-WP</v>
      </c>
      <c r="C67" s="833"/>
      <c r="D67" s="828" t="n">
        <v>44000</v>
      </c>
      <c r="E67" s="777" t="n">
        <v>22500</v>
      </c>
      <c r="F67" s="777" t="n">
        <v>20</v>
      </c>
      <c r="G67" s="824" t="n">
        <v>1</v>
      </c>
      <c r="H67" s="825" t="n">
        <v>350</v>
      </c>
      <c r="I67" s="824" t="n">
        <v>5</v>
      </c>
      <c r="J67" s="777" t="n">
        <v>0</v>
      </c>
      <c r="K67" s="826" t="n">
        <v>16500</v>
      </c>
      <c r="L67" s="827" t="s">
        <v>42</v>
      </c>
      <c r="M67" s="243" t="s">
        <v>326</v>
      </c>
      <c r="O67" s="4"/>
      <c r="P67" s="4"/>
      <c r="Q67" s="4"/>
      <c r="R67" s="4"/>
      <c r="S67" s="4"/>
      <c r="T67" s="4"/>
      <c r="U67" s="4"/>
      <c r="V67" s="4"/>
      <c r="W67" s="1"/>
      <c r="X67" s="1"/>
    </row>
    <row r="68" customFormat="false" ht="18" hidden="false" customHeight="true" outlineLevel="0" collapsed="false">
      <c r="A68" s="5"/>
      <c r="B68" s="819" t="str">
        <f aca="false">B147</f>
        <v>Sole-Wasser-WP mit PV-Unterstützung</v>
      </c>
      <c r="C68" s="834"/>
      <c r="D68" s="828" t="n">
        <v>60000</v>
      </c>
      <c r="E68" s="777" t="n">
        <v>28000</v>
      </c>
      <c r="F68" s="777" t="n">
        <v>20</v>
      </c>
      <c r="G68" s="832" t="n">
        <f aca="false">G67</f>
        <v>1</v>
      </c>
      <c r="H68" s="825" t="n">
        <v>350</v>
      </c>
      <c r="I68" s="824" t="n">
        <f aca="false">I67</f>
        <v>5</v>
      </c>
      <c r="J68" s="777" t="n">
        <f aca="false">J67</f>
        <v>0</v>
      </c>
      <c r="K68" s="826" t="n">
        <v>16500</v>
      </c>
      <c r="L68" s="827" t="s">
        <v>42</v>
      </c>
      <c r="M68" s="620"/>
      <c r="N68" s="4"/>
      <c r="O68" s="4"/>
      <c r="P68" s="4"/>
      <c r="Q68" s="4"/>
      <c r="R68" s="4"/>
      <c r="S68" s="4"/>
      <c r="T68" s="4"/>
      <c r="U68" s="4"/>
      <c r="V68" s="4"/>
      <c r="W68" s="1"/>
      <c r="X68" s="1"/>
    </row>
    <row r="69" customFormat="false" ht="18" hidden="false" customHeight="true" outlineLevel="0" collapsed="false">
      <c r="A69" s="5"/>
      <c r="B69" s="819" t="str">
        <f aca="false">B148</f>
        <v>Solarthermie</v>
      </c>
      <c r="C69" s="801"/>
      <c r="D69" s="828" t="n">
        <v>7500</v>
      </c>
      <c r="E69" s="777" t="n">
        <v>5000</v>
      </c>
      <c r="F69" s="777" t="n">
        <v>30</v>
      </c>
      <c r="G69" s="824" t="n">
        <v>0.5</v>
      </c>
      <c r="H69" s="825" t="n">
        <v>100</v>
      </c>
      <c r="I69" s="824" t="n">
        <v>5</v>
      </c>
      <c r="J69" s="777" t="n">
        <v>0</v>
      </c>
      <c r="K69" s="835" t="n">
        <v>25</v>
      </c>
      <c r="L69" s="827" t="s">
        <v>37</v>
      </c>
      <c r="M69" s="620"/>
      <c r="N69" s="4"/>
      <c r="O69" s="4"/>
      <c r="P69" s="4"/>
      <c r="Q69" s="4"/>
      <c r="R69" s="4"/>
      <c r="S69" s="4"/>
      <c r="T69" s="4"/>
      <c r="U69" s="4"/>
      <c r="V69" s="4"/>
      <c r="W69" s="1"/>
      <c r="X69" s="1"/>
    </row>
    <row r="70" customFormat="false" ht="18" hidden="false" customHeight="true" outlineLevel="0" collapsed="false">
      <c r="A70" s="5"/>
      <c r="B70" s="819" t="str">
        <f aca="false">B149</f>
        <v>Brennstoffzelle</v>
      </c>
      <c r="C70" s="801"/>
      <c r="D70" s="828" t="n">
        <v>36000</v>
      </c>
      <c r="E70" s="777" t="n">
        <v>23500</v>
      </c>
      <c r="F70" s="777" t="n">
        <v>20</v>
      </c>
      <c r="G70" s="824" t="n">
        <v>2</v>
      </c>
      <c r="H70" s="825" t="n">
        <v>520</v>
      </c>
      <c r="I70" s="824" t="n">
        <v>10</v>
      </c>
      <c r="J70" s="777" t="n">
        <v>0</v>
      </c>
      <c r="K70" s="835" t="n">
        <v>7000</v>
      </c>
      <c r="L70" s="827" t="s">
        <v>42</v>
      </c>
      <c r="M70" s="620"/>
      <c r="N70" s="4"/>
      <c r="O70" s="4"/>
      <c r="P70" s="4"/>
      <c r="Q70" s="4"/>
      <c r="R70" s="4"/>
      <c r="S70" s="4"/>
      <c r="T70" s="4"/>
      <c r="U70" s="4"/>
      <c r="V70" s="4"/>
      <c r="W70" s="1"/>
      <c r="X70" s="1"/>
    </row>
    <row r="71" customFormat="false" ht="18" hidden="false" customHeight="true" outlineLevel="0" collapsed="false">
      <c r="A71" s="5"/>
      <c r="B71" s="819" t="str">
        <f aca="false">B150</f>
        <v>Luft-WP mit bestehender PV</v>
      </c>
      <c r="C71" s="801"/>
      <c r="D71" s="828" t="n">
        <v>34000</v>
      </c>
      <c r="E71" s="777" t="n">
        <v>12500</v>
      </c>
      <c r="F71" s="777" t="n">
        <v>20</v>
      </c>
      <c r="G71" s="824"/>
      <c r="H71" s="825" t="n">
        <v>350</v>
      </c>
      <c r="I71" s="836"/>
      <c r="J71" s="777" t="n">
        <v>0</v>
      </c>
      <c r="K71" s="835" t="n">
        <v>16500</v>
      </c>
      <c r="L71" s="827" t="s">
        <v>42</v>
      </c>
      <c r="M71" s="620"/>
      <c r="N71" s="4"/>
      <c r="O71" s="4"/>
      <c r="P71" s="4"/>
      <c r="Q71" s="4"/>
      <c r="R71" s="4"/>
      <c r="S71" s="4"/>
      <c r="T71" s="4"/>
      <c r="U71" s="4"/>
      <c r="V71" s="4"/>
      <c r="W71" s="1"/>
      <c r="X71" s="1"/>
    </row>
    <row r="72" customFormat="false" ht="18" hidden="false" customHeight="true" outlineLevel="0" collapsed="false">
      <c r="A72" s="5"/>
      <c r="B72" s="819" t="str">
        <f aca="false">B151</f>
        <v>weiterer Anlagentyp2</v>
      </c>
      <c r="C72" s="801"/>
      <c r="D72" s="828"/>
      <c r="E72" s="777" t="n">
        <v>0</v>
      </c>
      <c r="F72" s="777" t="n">
        <v>2</v>
      </c>
      <c r="G72" s="824"/>
      <c r="H72" s="825"/>
      <c r="I72" s="836"/>
      <c r="J72" s="777"/>
      <c r="K72" s="837"/>
      <c r="L72" s="827"/>
      <c r="M72" s="620"/>
      <c r="N72" s="4"/>
      <c r="O72" s="4"/>
      <c r="P72" s="4"/>
      <c r="Q72" s="4"/>
      <c r="R72" s="4"/>
      <c r="S72" s="4"/>
      <c r="T72" s="4"/>
      <c r="U72" s="4"/>
      <c r="V72" s="4"/>
      <c r="W72" s="1"/>
      <c r="X72" s="1"/>
    </row>
    <row r="73" customFormat="false" ht="18" hidden="false" customHeight="true" outlineLevel="0" collapsed="false">
      <c r="A73" s="5"/>
      <c r="B73" s="819" t="str">
        <f aca="false">B152</f>
        <v>weiterer Anlagentyp3</v>
      </c>
      <c r="C73" s="801"/>
      <c r="D73" s="828"/>
      <c r="E73" s="777" t="n">
        <v>0</v>
      </c>
      <c r="F73" s="777" t="n">
        <v>2</v>
      </c>
      <c r="G73" s="824"/>
      <c r="H73" s="825"/>
      <c r="I73" s="836"/>
      <c r="J73" s="777"/>
      <c r="K73" s="837"/>
      <c r="L73" s="827"/>
      <c r="M73" s="620"/>
      <c r="N73" s="4"/>
      <c r="O73" s="4"/>
      <c r="P73" s="4"/>
      <c r="Q73" s="4"/>
      <c r="R73" s="4"/>
      <c r="S73" s="4"/>
      <c r="T73" s="4"/>
      <c r="U73" s="4"/>
      <c r="V73" s="4"/>
      <c r="W73" s="1"/>
      <c r="X73" s="1"/>
    </row>
    <row r="74" customFormat="false" ht="18" hidden="false" customHeight="true" outlineLevel="0" collapsed="false">
      <c r="A74" s="5"/>
      <c r="B74" s="819" t="str">
        <f aca="false">B153</f>
        <v>weiterer Anlagentyp4</v>
      </c>
      <c r="C74" s="801"/>
      <c r="D74" s="828"/>
      <c r="E74" s="777" t="n">
        <v>0</v>
      </c>
      <c r="F74" s="777" t="n">
        <v>2</v>
      </c>
      <c r="G74" s="824"/>
      <c r="H74" s="825"/>
      <c r="I74" s="838"/>
      <c r="J74" s="777"/>
      <c r="K74" s="837"/>
      <c r="L74" s="827"/>
      <c r="M74" s="620"/>
      <c r="N74" s="4"/>
      <c r="O74" s="4"/>
      <c r="P74" s="4"/>
      <c r="Q74" s="4"/>
      <c r="R74" s="4"/>
      <c r="S74" s="4"/>
      <c r="T74" s="4"/>
      <c r="U74" s="4"/>
      <c r="V74" s="4"/>
      <c r="W74" s="1"/>
      <c r="X74" s="1"/>
    </row>
    <row r="75" customFormat="false" ht="18" hidden="false" customHeight="true" outlineLevel="0" collapsed="false">
      <c r="A75" s="5"/>
      <c r="B75" s="5"/>
      <c r="C75" s="786"/>
      <c r="D75" s="5"/>
      <c r="E75" s="5"/>
      <c r="F75" s="5"/>
      <c r="G75" s="5"/>
      <c r="H75" s="5"/>
      <c r="I75" s="5"/>
      <c r="J75" s="5"/>
      <c r="K75" s="5"/>
      <c r="L75" s="5"/>
      <c r="M75" s="770"/>
      <c r="N75" s="4"/>
      <c r="O75" s="4"/>
      <c r="P75" s="4"/>
      <c r="Q75" s="4"/>
      <c r="R75" s="4"/>
      <c r="S75" s="4"/>
      <c r="T75" s="4"/>
      <c r="U75" s="4"/>
      <c r="V75" s="4"/>
      <c r="W75" s="1"/>
      <c r="X75" s="1"/>
    </row>
    <row r="76" customFormat="false" ht="18" hidden="false" customHeight="true" outlineLevel="0" collapsed="false">
      <c r="A76" s="5"/>
      <c r="B76" s="839" t="s">
        <v>327</v>
      </c>
      <c r="C76" s="840" t="n">
        <v>1200</v>
      </c>
      <c r="D76" s="839" t="s">
        <v>328</v>
      </c>
      <c r="E76" s="841" t="n">
        <v>0.3</v>
      </c>
      <c r="F76" s="839" t="n">
        <v>8760</v>
      </c>
      <c r="G76" s="839" t="s">
        <v>329</v>
      </c>
      <c r="H76" s="839" t="s">
        <v>330</v>
      </c>
      <c r="I76" s="842" t="n">
        <f aca="false">C76*E76/F76</f>
        <v>0.0410958904109589</v>
      </c>
      <c r="J76" s="839" t="s">
        <v>331</v>
      </c>
      <c r="K76" s="839" t="s">
        <v>332</v>
      </c>
      <c r="L76" s="839"/>
      <c r="M76" s="770"/>
      <c r="N76" s="4"/>
      <c r="O76" s="4"/>
      <c r="P76" s="4"/>
      <c r="Q76" s="4"/>
      <c r="R76" s="4"/>
      <c r="S76" s="4"/>
      <c r="T76" s="4"/>
      <c r="U76" s="4"/>
      <c r="V76" s="4"/>
      <c r="W76" s="1"/>
      <c r="X76" s="1"/>
    </row>
    <row r="77" customFormat="false" ht="18" hidden="false" customHeight="true" outlineLevel="0" collapsed="false">
      <c r="A77" s="5"/>
      <c r="B77" s="5"/>
      <c r="C77" s="786"/>
      <c r="D77" s="5"/>
      <c r="E77" s="5"/>
      <c r="F77" s="5"/>
      <c r="G77" s="5"/>
      <c r="H77" s="5"/>
      <c r="I77" s="5"/>
      <c r="J77" s="5"/>
      <c r="K77" s="5"/>
      <c r="L77" s="5"/>
      <c r="M77" s="770"/>
      <c r="N77" s="4"/>
      <c r="O77" s="4"/>
      <c r="P77" s="4"/>
      <c r="Q77" s="4"/>
      <c r="R77" s="4"/>
      <c r="S77" s="4"/>
      <c r="T77" s="4"/>
      <c r="U77" s="4"/>
      <c r="V77" s="4"/>
      <c r="W77" s="1"/>
      <c r="X77" s="1"/>
    </row>
    <row r="78" customFormat="false" ht="18" hidden="false" customHeight="true" outlineLevel="0" collapsed="false">
      <c r="A78" s="5"/>
      <c r="G78" s="5"/>
      <c r="H78" s="5"/>
      <c r="I78" s="5"/>
      <c r="J78" s="5"/>
      <c r="K78" s="5"/>
      <c r="L78" s="5"/>
      <c r="M78" s="770"/>
      <c r="N78" s="4"/>
      <c r="O78" s="4"/>
      <c r="P78" s="4"/>
      <c r="Q78" s="4"/>
      <c r="R78" s="4"/>
      <c r="S78" s="4"/>
      <c r="T78" s="4"/>
      <c r="U78" s="4"/>
      <c r="V78" s="4"/>
      <c r="W78" s="1"/>
      <c r="X78" s="1"/>
    </row>
    <row r="79" customFormat="false" ht="18" hidden="false" customHeight="true" outlineLevel="0" collapsed="false">
      <c r="A79" s="5"/>
      <c r="B79" s="681" t="s">
        <v>333</v>
      </c>
      <c r="G79" s="843" t="s">
        <v>334</v>
      </c>
      <c r="H79" s="5"/>
      <c r="I79" s="5"/>
      <c r="J79" s="5"/>
      <c r="K79" s="5"/>
      <c r="L79" s="5"/>
      <c r="M79" s="770"/>
      <c r="N79" s="4"/>
      <c r="O79" s="4"/>
      <c r="P79" s="4"/>
      <c r="Q79" s="4"/>
      <c r="R79" s="4"/>
      <c r="S79" s="4"/>
      <c r="T79" s="4"/>
      <c r="U79" s="4"/>
      <c r="V79" s="4"/>
      <c r="W79" s="1"/>
      <c r="X79" s="1"/>
    </row>
    <row r="80" customFormat="false" ht="18" hidden="false" customHeight="true" outlineLevel="0" collapsed="false">
      <c r="A80" s="5"/>
      <c r="G80" s="5"/>
      <c r="H80" s="5"/>
      <c r="I80" s="5"/>
      <c r="J80" s="5"/>
      <c r="K80" s="5"/>
      <c r="L80" s="5"/>
      <c r="M80" s="770"/>
      <c r="N80" s="4"/>
      <c r="O80" s="4"/>
      <c r="P80" s="4"/>
      <c r="Q80" s="4"/>
      <c r="R80" s="4"/>
      <c r="S80" s="4"/>
      <c r="T80" s="4"/>
      <c r="U80" s="4"/>
      <c r="V80" s="4"/>
      <c r="W80" s="1"/>
      <c r="X80" s="1"/>
    </row>
    <row r="81" customFormat="false" ht="18" hidden="false" customHeight="true" outlineLevel="0" collapsed="false">
      <c r="A81" s="5"/>
      <c r="G81" s="5"/>
      <c r="H81" s="5"/>
      <c r="I81" s="5"/>
      <c r="J81" s="5"/>
      <c r="K81" s="5"/>
      <c r="L81" s="5"/>
      <c r="M81" s="770"/>
      <c r="N81" s="4"/>
      <c r="O81" s="4"/>
      <c r="P81" s="4"/>
      <c r="Q81" s="4"/>
      <c r="R81" s="4"/>
      <c r="S81" s="4"/>
      <c r="T81" s="4"/>
      <c r="U81" s="4"/>
      <c r="V81" s="4"/>
      <c r="W81" s="1"/>
      <c r="X81" s="1"/>
    </row>
    <row r="82" customFormat="false" ht="18" hidden="false" customHeight="true" outlineLevel="0" collapsed="false">
      <c r="A82" s="5"/>
      <c r="G82" s="5"/>
      <c r="H82" s="5"/>
      <c r="I82" s="5"/>
      <c r="J82" s="5"/>
      <c r="K82" s="5"/>
      <c r="L82" s="5"/>
      <c r="M82" s="770"/>
      <c r="N82" s="4"/>
      <c r="O82" s="4"/>
      <c r="P82" s="4"/>
      <c r="Q82" s="4"/>
      <c r="R82" s="4"/>
      <c r="S82" s="4"/>
      <c r="T82" s="4"/>
      <c r="U82" s="4"/>
      <c r="V82" s="4"/>
      <c r="W82" s="1"/>
      <c r="X82" s="1"/>
    </row>
    <row r="83" customFormat="false" ht="18" hidden="false" customHeight="true" outlineLevel="0" collapsed="false">
      <c r="A83" s="5"/>
      <c r="G83" s="5"/>
      <c r="H83" s="5"/>
      <c r="I83" s="5"/>
      <c r="J83" s="5"/>
      <c r="K83" s="5"/>
      <c r="L83" s="5"/>
      <c r="M83" s="770"/>
      <c r="N83" s="4"/>
      <c r="O83" s="4"/>
      <c r="P83" s="4"/>
      <c r="Q83" s="4"/>
      <c r="R83" s="4"/>
      <c r="S83" s="4"/>
      <c r="T83" s="4"/>
      <c r="U83" s="4"/>
      <c r="V83" s="4"/>
      <c r="W83" s="1"/>
      <c r="X83" s="1"/>
    </row>
    <row r="84" customFormat="false" ht="18" hidden="false" customHeight="true" outlineLevel="0" collapsed="false">
      <c r="A84" s="5"/>
      <c r="G84" s="5"/>
      <c r="H84" s="5"/>
      <c r="I84" s="5"/>
      <c r="J84" s="5"/>
      <c r="K84" s="5"/>
      <c r="L84" s="5"/>
      <c r="M84" s="770"/>
      <c r="N84" s="4"/>
      <c r="O84" s="4"/>
      <c r="P84" s="4"/>
      <c r="Q84" s="4"/>
      <c r="R84" s="4"/>
      <c r="S84" s="4"/>
      <c r="T84" s="4"/>
      <c r="U84" s="4"/>
      <c r="V84" s="4"/>
      <c r="W84" s="1"/>
      <c r="X84" s="1"/>
    </row>
    <row r="85" customFormat="false" ht="18" hidden="false" customHeight="true" outlineLevel="0" collapsed="false">
      <c r="A85" s="5"/>
      <c r="G85" s="5"/>
      <c r="H85" s="5"/>
      <c r="I85" s="5"/>
      <c r="J85" s="5"/>
      <c r="K85" s="5"/>
      <c r="L85" s="5"/>
      <c r="M85" s="770"/>
      <c r="N85" s="4"/>
      <c r="O85" s="4"/>
      <c r="P85" s="4"/>
      <c r="Q85" s="4"/>
      <c r="R85" s="4"/>
      <c r="S85" s="4"/>
      <c r="T85" s="4"/>
      <c r="U85" s="4"/>
      <c r="V85" s="4"/>
      <c r="W85" s="1"/>
      <c r="X85" s="1"/>
    </row>
    <row r="86" customFormat="false" ht="18" hidden="false" customHeight="true" outlineLevel="0" collapsed="false">
      <c r="A86" s="5"/>
      <c r="G86" s="5"/>
      <c r="H86" s="5"/>
      <c r="I86" s="5"/>
      <c r="J86" s="5"/>
      <c r="K86" s="5"/>
      <c r="L86" s="5"/>
      <c r="M86" s="770"/>
      <c r="N86" s="4"/>
      <c r="O86" s="4"/>
      <c r="P86" s="4"/>
      <c r="Q86" s="4"/>
      <c r="R86" s="4"/>
      <c r="S86" s="4"/>
      <c r="T86" s="4"/>
      <c r="U86" s="4"/>
      <c r="V86" s="4"/>
      <c r="W86" s="1"/>
      <c r="X86" s="1"/>
    </row>
    <row r="87" customFormat="false" ht="18" hidden="false" customHeight="true" outlineLevel="0" collapsed="false">
      <c r="A87" s="5"/>
      <c r="G87" s="5"/>
      <c r="H87" s="5"/>
      <c r="I87" s="5"/>
      <c r="J87" s="5"/>
      <c r="K87" s="5"/>
      <c r="L87" s="5"/>
      <c r="M87" s="770"/>
      <c r="N87" s="4"/>
      <c r="O87" s="4"/>
      <c r="P87" s="4"/>
      <c r="Q87" s="4"/>
      <c r="R87" s="4"/>
      <c r="S87" s="4"/>
      <c r="T87" s="4"/>
      <c r="U87" s="4"/>
      <c r="V87" s="4"/>
      <c r="W87" s="1"/>
      <c r="X87" s="1"/>
    </row>
    <row r="88" customFormat="false" ht="18" hidden="false" customHeight="true" outlineLevel="0" collapsed="false">
      <c r="A88" s="5"/>
      <c r="G88" s="5"/>
      <c r="H88" s="5"/>
      <c r="I88" s="5"/>
      <c r="J88" s="5"/>
      <c r="K88" s="5"/>
      <c r="L88" s="5"/>
      <c r="M88" s="770"/>
      <c r="N88" s="4"/>
      <c r="O88" s="4"/>
      <c r="P88" s="4"/>
      <c r="Q88" s="4"/>
      <c r="R88" s="4"/>
      <c r="S88" s="4"/>
      <c r="T88" s="4"/>
      <c r="U88" s="4"/>
      <c r="V88" s="4"/>
      <c r="W88" s="1"/>
      <c r="X88" s="1"/>
    </row>
    <row r="89" customFormat="false" ht="18" hidden="false" customHeight="true" outlineLevel="0" collapsed="false">
      <c r="A89" s="5"/>
      <c r="G89" s="5"/>
      <c r="H89" s="5"/>
      <c r="I89" s="5"/>
      <c r="J89" s="5"/>
      <c r="K89" s="5"/>
      <c r="L89" s="5"/>
      <c r="M89" s="770"/>
      <c r="N89" s="4"/>
      <c r="O89" s="4"/>
      <c r="P89" s="4"/>
      <c r="Q89" s="4"/>
      <c r="R89" s="4"/>
      <c r="S89" s="4"/>
      <c r="T89" s="4"/>
      <c r="U89" s="4"/>
      <c r="V89" s="4"/>
      <c r="W89" s="1"/>
      <c r="X89" s="1"/>
    </row>
    <row r="90" customFormat="false" ht="18" hidden="false" customHeight="true" outlineLevel="0" collapsed="false">
      <c r="A90" s="5"/>
      <c r="G90" s="5"/>
      <c r="H90" s="5"/>
      <c r="I90" s="5"/>
      <c r="J90" s="5"/>
      <c r="K90" s="5"/>
      <c r="L90" s="5"/>
      <c r="M90" s="770"/>
      <c r="N90" s="4"/>
      <c r="O90" s="4"/>
      <c r="P90" s="4"/>
      <c r="Q90" s="4"/>
      <c r="R90" s="4"/>
      <c r="S90" s="4"/>
      <c r="T90" s="4"/>
      <c r="U90" s="4"/>
      <c r="V90" s="4"/>
      <c r="W90" s="1"/>
      <c r="X90" s="1"/>
    </row>
    <row r="91" customFormat="false" ht="18" hidden="false" customHeight="true" outlineLevel="0" collapsed="false">
      <c r="A91" s="5"/>
      <c r="G91" s="5"/>
      <c r="H91" s="5"/>
      <c r="I91" s="5"/>
      <c r="J91" s="5"/>
      <c r="K91" s="5"/>
      <c r="L91" s="5"/>
      <c r="M91" s="770"/>
      <c r="N91" s="4"/>
      <c r="O91" s="4"/>
      <c r="P91" s="4"/>
      <c r="Q91" s="4"/>
      <c r="R91" s="4"/>
      <c r="S91" s="4"/>
      <c r="T91" s="4"/>
      <c r="U91" s="4"/>
      <c r="V91" s="4"/>
      <c r="W91" s="1"/>
      <c r="X91" s="1"/>
    </row>
    <row r="92" customFormat="false" ht="18" hidden="false" customHeight="true" outlineLevel="0" collapsed="false">
      <c r="A92" s="5"/>
      <c r="G92" s="5"/>
      <c r="H92" s="5"/>
      <c r="I92" s="5"/>
      <c r="J92" s="5"/>
      <c r="K92" s="5"/>
      <c r="L92" s="5"/>
      <c r="M92" s="770"/>
      <c r="N92" s="4"/>
      <c r="O92" s="4"/>
      <c r="P92" s="4"/>
      <c r="Q92" s="4"/>
      <c r="R92" s="4"/>
      <c r="S92" s="4"/>
      <c r="T92" s="4"/>
      <c r="U92" s="4"/>
      <c r="V92" s="4"/>
      <c r="W92" s="1"/>
      <c r="X92" s="1"/>
    </row>
    <row r="93" customFormat="false" ht="18" hidden="false" customHeight="true" outlineLevel="0" collapsed="false">
      <c r="A93" s="5"/>
      <c r="G93" s="5"/>
      <c r="H93" s="5"/>
      <c r="I93" s="5"/>
      <c r="J93" s="5"/>
      <c r="K93" s="5"/>
      <c r="L93" s="5"/>
      <c r="M93" s="770"/>
      <c r="N93" s="4"/>
      <c r="O93" s="4"/>
      <c r="P93" s="4"/>
      <c r="Q93" s="4"/>
      <c r="R93" s="4"/>
      <c r="S93" s="4"/>
      <c r="T93" s="4"/>
      <c r="U93" s="4"/>
      <c r="V93" s="4"/>
      <c r="W93" s="1"/>
      <c r="X93" s="1"/>
    </row>
    <row r="94" customFormat="false" ht="18" hidden="false" customHeight="true" outlineLevel="0" collapsed="false">
      <c r="A94" s="5"/>
      <c r="G94" s="5"/>
      <c r="H94" s="5"/>
      <c r="I94" s="5"/>
      <c r="J94" s="5"/>
      <c r="K94" s="5"/>
      <c r="L94" s="5"/>
      <c r="M94" s="770"/>
      <c r="N94" s="4"/>
      <c r="O94" s="4"/>
      <c r="P94" s="4"/>
      <c r="Q94" s="4"/>
      <c r="R94" s="4"/>
      <c r="S94" s="4"/>
      <c r="T94" s="4"/>
      <c r="U94" s="4"/>
      <c r="V94" s="4"/>
      <c r="W94" s="1"/>
      <c r="X94" s="1"/>
    </row>
    <row r="95" customFormat="false" ht="18" hidden="false" customHeight="true" outlineLevel="0" collapsed="false">
      <c r="A95" s="5"/>
      <c r="G95" s="5"/>
      <c r="H95" s="5"/>
      <c r="I95" s="5"/>
      <c r="J95" s="5"/>
      <c r="K95" s="5"/>
      <c r="L95" s="5"/>
      <c r="M95" s="770"/>
      <c r="N95" s="4"/>
      <c r="O95" s="4"/>
      <c r="P95" s="4"/>
      <c r="Q95" s="4"/>
      <c r="R95" s="4"/>
      <c r="S95" s="4"/>
      <c r="T95" s="4"/>
      <c r="U95" s="4"/>
      <c r="V95" s="4"/>
      <c r="W95" s="1"/>
      <c r="X95" s="1"/>
    </row>
    <row r="96" customFormat="false" ht="18" hidden="false" customHeight="true" outlineLevel="0" collapsed="false">
      <c r="A96" s="5"/>
      <c r="G96" s="5"/>
      <c r="H96" s="5"/>
      <c r="I96" s="5"/>
      <c r="J96" s="5"/>
      <c r="K96" s="5"/>
      <c r="L96" s="5"/>
      <c r="M96" s="770"/>
      <c r="N96" s="4"/>
      <c r="O96" s="4"/>
      <c r="P96" s="4"/>
      <c r="Q96" s="4"/>
      <c r="R96" s="4"/>
      <c r="S96" s="4"/>
      <c r="T96" s="4"/>
      <c r="U96" s="4"/>
      <c r="V96" s="4"/>
      <c r="W96" s="1"/>
      <c r="X96" s="1"/>
    </row>
    <row r="97" customFormat="false" ht="18" hidden="false" customHeight="true" outlineLevel="0" collapsed="false">
      <c r="A97" s="5"/>
      <c r="G97" s="5"/>
      <c r="H97" s="5"/>
      <c r="I97" s="5"/>
      <c r="J97" s="5"/>
      <c r="K97" s="5"/>
      <c r="L97" s="5"/>
      <c r="M97" s="770"/>
      <c r="N97" s="4"/>
      <c r="O97" s="4"/>
      <c r="P97" s="4"/>
      <c r="Q97" s="4"/>
      <c r="R97" s="4"/>
      <c r="S97" s="4"/>
      <c r="T97" s="4"/>
      <c r="U97" s="4"/>
      <c r="V97" s="4"/>
      <c r="W97" s="1"/>
      <c r="X97" s="1"/>
    </row>
    <row r="98" customFormat="false" ht="18" hidden="false" customHeight="true" outlineLevel="0" collapsed="false">
      <c r="A98" s="5"/>
      <c r="G98" s="5"/>
      <c r="H98" s="5"/>
      <c r="I98" s="5"/>
      <c r="J98" s="5"/>
      <c r="K98" s="5"/>
      <c r="L98" s="5"/>
      <c r="M98" s="770"/>
      <c r="N98" s="4"/>
      <c r="O98" s="4"/>
      <c r="P98" s="4"/>
      <c r="Q98" s="4"/>
      <c r="R98" s="4"/>
      <c r="S98" s="4"/>
      <c r="T98" s="4"/>
      <c r="U98" s="4"/>
      <c r="V98" s="4"/>
      <c r="W98" s="1"/>
      <c r="X98" s="1"/>
    </row>
    <row r="99" customFormat="false" ht="18" hidden="false" customHeight="true" outlineLevel="0" collapsed="false">
      <c r="A99" s="5"/>
      <c r="G99" s="5"/>
      <c r="H99" s="5"/>
      <c r="I99" s="5"/>
      <c r="J99" s="5"/>
      <c r="K99" s="5"/>
      <c r="L99" s="5"/>
      <c r="M99" s="770"/>
      <c r="N99" s="4"/>
      <c r="O99" s="4"/>
      <c r="P99" s="4"/>
      <c r="Q99" s="4"/>
      <c r="R99" s="4"/>
      <c r="S99" s="4"/>
      <c r="T99" s="4"/>
      <c r="U99" s="4"/>
      <c r="V99" s="4"/>
      <c r="W99" s="1"/>
      <c r="X99" s="1"/>
    </row>
    <row r="100" customFormat="false" ht="18" hidden="false" customHeight="true" outlineLevel="0" collapsed="false">
      <c r="A100" s="5"/>
      <c r="B100" s="19"/>
      <c r="C100" s="19"/>
      <c r="D100" s="19"/>
      <c r="E100" s="19"/>
      <c r="F100" s="19"/>
      <c r="G100" s="5"/>
      <c r="H100" s="5"/>
      <c r="I100" s="5"/>
      <c r="J100" s="5"/>
      <c r="K100" s="5"/>
      <c r="L100" s="5"/>
      <c r="M100" s="770"/>
      <c r="N100" s="4"/>
      <c r="O100" s="4"/>
      <c r="P100" s="4"/>
      <c r="Q100" s="4"/>
      <c r="R100" s="4"/>
      <c r="S100" s="4"/>
      <c r="T100" s="4"/>
      <c r="U100" s="4"/>
      <c r="V100" s="4"/>
      <c r="W100" s="1"/>
      <c r="X100" s="1"/>
    </row>
    <row r="101" customFormat="false" ht="18" hidden="false" customHeight="true" outlineLevel="0" collapsed="false">
      <c r="A101" s="763" t="s">
        <v>335</v>
      </c>
      <c r="B101" s="19"/>
      <c r="C101" s="19"/>
      <c r="D101" s="19"/>
      <c r="E101" s="19"/>
      <c r="F101" s="19"/>
      <c r="G101" s="5"/>
      <c r="H101" s="5"/>
      <c r="I101" s="5"/>
      <c r="J101" s="5"/>
      <c r="K101" s="5"/>
      <c r="L101" s="5"/>
      <c r="M101" s="770"/>
      <c r="N101" s="4"/>
      <c r="O101" s="4"/>
      <c r="P101" s="4"/>
      <c r="Q101" s="4"/>
      <c r="R101" s="4"/>
      <c r="S101" s="4"/>
      <c r="T101" s="4"/>
      <c r="U101" s="4"/>
      <c r="V101" s="4"/>
      <c r="W101" s="1"/>
      <c r="X101" s="1"/>
    </row>
    <row r="102" customFormat="false" ht="18" hidden="false" customHeight="true" outlineLevel="0" collapsed="false">
      <c r="A102" s="5"/>
      <c r="B102" s="10" t="s">
        <v>336</v>
      </c>
      <c r="C102" s="19"/>
      <c r="D102" s="19"/>
      <c r="E102" s="66" t="s">
        <v>337</v>
      </c>
      <c r="F102" s="19"/>
      <c r="G102" s="5"/>
      <c r="H102" s="5"/>
      <c r="I102" s="5"/>
      <c r="J102" s="5"/>
      <c r="K102" s="5"/>
      <c r="L102" s="5"/>
      <c r="M102" s="770"/>
      <c r="N102" s="4"/>
      <c r="O102" s="4"/>
      <c r="P102" s="4"/>
      <c r="Q102" s="4"/>
      <c r="R102" s="4"/>
      <c r="S102" s="4"/>
      <c r="T102" s="4"/>
      <c r="U102" s="4"/>
      <c r="V102" s="4"/>
      <c r="W102" s="1"/>
      <c r="X102" s="1"/>
    </row>
    <row r="103" customFormat="false" ht="18" hidden="false" customHeight="true" outlineLevel="0" collapsed="false">
      <c r="A103" s="5"/>
      <c r="B103" s="844" t="s">
        <v>85</v>
      </c>
      <c r="C103" s="845" t="s">
        <v>86</v>
      </c>
      <c r="D103" s="846"/>
      <c r="E103" s="846" t="s">
        <v>87</v>
      </c>
      <c r="F103" s="847" t="s">
        <v>88</v>
      </c>
      <c r="G103" s="5" t="s">
        <v>338</v>
      </c>
      <c r="H103" s="5"/>
      <c r="I103" s="5"/>
      <c r="J103" s="5"/>
      <c r="K103" s="5"/>
      <c r="L103" s="5"/>
      <c r="M103" s="770"/>
      <c r="N103" s="4"/>
      <c r="O103" s="4"/>
      <c r="P103" s="4"/>
      <c r="Q103" s="4"/>
      <c r="R103" s="4"/>
      <c r="S103" s="4"/>
      <c r="T103" s="4"/>
      <c r="U103" s="4"/>
      <c r="V103" s="4"/>
      <c r="W103" s="1"/>
      <c r="X103" s="1"/>
    </row>
    <row r="104" customFormat="false" ht="18" hidden="false" customHeight="true" outlineLevel="0" collapsed="false">
      <c r="A104" s="5"/>
      <c r="B104" s="848" t="str">
        <f aca="false">IF('2c. Ergänzungen KSA'!$N$16&lt;&gt;"",'2c. Ergänzungen KSA'!M16,'(Waermenetz)'!B4)</f>
        <v>Hackschnitzel</v>
      </c>
      <c r="C104" s="848" t="n">
        <f aca="false">IF('2c. Ergänzungen KSA'!$N$16&lt;&gt;"",'2c. Ergänzungen KSA'!N16,'(Waermenetz)'!C4)</f>
        <v>67</v>
      </c>
      <c r="D104" s="846" t="s">
        <v>37</v>
      </c>
      <c r="E104" s="849" t="n">
        <f aca="false">IF(B104='(Betriebsstoff- &amp; Anlagendaten)'!$B$5,"0",VLOOKUP(B104,'(Betriebsstoff- &amp; Anlagendaten)'!$B$5:$H$23,7,0))</f>
        <v>0.2</v>
      </c>
      <c r="F104" s="850" t="n">
        <f aca="false">IF('2c. Ergänzungen KSA'!$N$16&lt;&gt;"",'2c. Ergänzungen KSA'!Q16,'(Waermenetz)'!F4)</f>
        <v>20</v>
      </c>
      <c r="G104" s="5" t="n">
        <f aca="false">VLOOKUP(B104,$B$6:$I$23,8,0)</f>
        <v>0</v>
      </c>
      <c r="H104" s="5"/>
      <c r="I104" s="5"/>
      <c r="J104" s="5"/>
      <c r="K104" s="5"/>
      <c r="L104" s="5"/>
      <c r="M104" s="770"/>
      <c r="N104" s="4"/>
      <c r="O104" s="4"/>
      <c r="P104" s="4"/>
      <c r="Q104" s="4"/>
      <c r="R104" s="4"/>
      <c r="S104" s="4"/>
      <c r="T104" s="4"/>
      <c r="U104" s="4"/>
      <c r="V104" s="4"/>
      <c r="W104" s="1"/>
      <c r="X104" s="1"/>
    </row>
    <row r="105" customFormat="false" ht="18" hidden="false" customHeight="true" outlineLevel="0" collapsed="false">
      <c r="A105" s="5"/>
      <c r="B105" s="848" t="str">
        <f aca="false">IF('2c. Ergänzungen KSA'!$N$16&lt;&gt;"",'2c. Ergänzungen KSA'!M17,'(Waermenetz)'!B5)</f>
        <v>PV-Strom</v>
      </c>
      <c r="C105" s="848" t="n">
        <f aca="false">IF('2c. Ergänzungen KSA'!$N$16&lt;&gt;"",'2c. Ergänzungen KSA'!N17,'(Waermenetz)'!C5)</f>
        <v>29</v>
      </c>
      <c r="D105" s="846" t="s">
        <v>37</v>
      </c>
      <c r="E105" s="849" t="n">
        <f aca="false">IF(B105='(Betriebsstoff- &amp; Anlagendaten)'!$B$5,"0",VLOOKUP(B105,'(Betriebsstoff- &amp; Anlagendaten)'!$B$5:$H$23,7,0))</f>
        <v>0</v>
      </c>
      <c r="F105" s="850" t="n">
        <f aca="false">IF('2c. Ergänzungen KSA'!$N$16&lt;&gt;"",'2c. Ergänzungen KSA'!Q17,'(Waermenetz)'!F5)</f>
        <v>0</v>
      </c>
      <c r="G105" s="5" t="n">
        <f aca="false">VLOOKUP(B105,$B$6:$I$23,8,0)</f>
        <v>0</v>
      </c>
      <c r="H105" s="5"/>
      <c r="I105" s="5"/>
      <c r="J105" s="5"/>
      <c r="K105" s="5"/>
      <c r="L105" s="5"/>
      <c r="M105" s="770"/>
      <c r="N105" s="4"/>
      <c r="O105" s="4"/>
      <c r="P105" s="4"/>
      <c r="Q105" s="4"/>
      <c r="R105" s="4"/>
      <c r="S105" s="4"/>
      <c r="T105" s="4"/>
      <c r="U105" s="4"/>
      <c r="V105" s="4"/>
      <c r="W105" s="1"/>
      <c r="X105" s="1"/>
    </row>
    <row r="106" customFormat="false" ht="18" hidden="false" customHeight="true" outlineLevel="0" collapsed="false">
      <c r="A106" s="5"/>
      <c r="B106" s="848" t="str">
        <f aca="false">IF('2c. Ergänzungen KSA'!$N$16&lt;&gt;"",'2c. Ergänzungen KSA'!M18,'(Waermenetz)'!B6)</f>
        <v>Heizöl</v>
      </c>
      <c r="C106" s="848" t="n">
        <f aca="false">IF('2c. Ergänzungen KSA'!$N$16&lt;&gt;"",'2c. Ergänzungen KSA'!N18,'(Waermenetz)'!C6)</f>
        <v>4</v>
      </c>
      <c r="D106" s="846" t="s">
        <v>37</v>
      </c>
      <c r="E106" s="849" t="n">
        <f aca="false">IF(B106='(Betriebsstoff- &amp; Anlagendaten)'!$B$5,"0",VLOOKUP(B106,'(Betriebsstoff- &amp; Anlagendaten)'!$B$5:$H$23,7,0))</f>
        <v>1.1</v>
      </c>
      <c r="F106" s="850" t="n">
        <f aca="false">IF('2c. Ergänzungen KSA'!$N$16&lt;&gt;"",'2c. Ergänzungen KSA'!Q18,'(Waermenetz)'!F6)</f>
        <v>310</v>
      </c>
      <c r="G106" s="5" t="n">
        <f aca="false">VLOOKUP(B106,$B$6:$I$23,8,0)</f>
        <v>1</v>
      </c>
      <c r="H106" s="5"/>
      <c r="I106" s="5"/>
      <c r="J106" s="5"/>
      <c r="K106" s="5"/>
      <c r="L106" s="5"/>
      <c r="M106" s="770"/>
      <c r="N106" s="4"/>
      <c r="O106" s="4"/>
      <c r="P106" s="4"/>
      <c r="Q106" s="4"/>
      <c r="R106" s="4"/>
      <c r="S106" s="4"/>
      <c r="T106" s="4"/>
      <c r="U106" s="4"/>
      <c r="V106" s="4"/>
      <c r="W106" s="1"/>
      <c r="X106" s="1"/>
    </row>
    <row r="107" customFormat="false" ht="18" hidden="false" customHeight="true" outlineLevel="0" collapsed="false">
      <c r="A107" s="5"/>
      <c r="B107" s="851" t="s">
        <v>91</v>
      </c>
      <c r="C107" s="845"/>
      <c r="D107" s="846"/>
      <c r="E107" s="852" t="n">
        <f aca="false">(C104*E104+C105*E105+C106*E106)/(C104+C105+C106)</f>
        <v>0.178</v>
      </c>
      <c r="F107" s="847" t="n">
        <f aca="false">(F104*C104+F105*C105+F106*C106)/100</f>
        <v>25.8</v>
      </c>
      <c r="G107" s="5" t="n">
        <f aca="false">1-(G106*C106+G105*C105+G104*C104)/100</f>
        <v>0.96</v>
      </c>
      <c r="H107" s="5"/>
      <c r="I107" s="5"/>
      <c r="J107" s="5"/>
      <c r="K107" s="5"/>
      <c r="L107" s="5"/>
      <c r="M107" s="770"/>
      <c r="N107" s="4"/>
      <c r="O107" s="4"/>
      <c r="P107" s="4"/>
      <c r="Q107" s="4"/>
      <c r="R107" s="4"/>
      <c r="S107" s="4"/>
      <c r="T107" s="4"/>
      <c r="U107" s="4"/>
      <c r="V107" s="4"/>
      <c r="W107" s="1"/>
      <c r="X107" s="1"/>
    </row>
    <row r="108" customFormat="false" ht="18" hidden="false" customHeight="true" outlineLevel="0" collapsed="false">
      <c r="A108" s="5"/>
      <c r="B108" s="853" t="s">
        <v>92</v>
      </c>
      <c r="C108" s="853"/>
      <c r="D108" s="853"/>
      <c r="E108" s="853"/>
      <c r="F108" s="853"/>
      <c r="G108" s="5"/>
      <c r="H108" s="5"/>
      <c r="I108" s="5"/>
      <c r="J108" s="5"/>
      <c r="K108" s="5"/>
      <c r="L108" s="5"/>
      <c r="M108" s="770"/>
      <c r="N108" s="620"/>
      <c r="O108" s="620"/>
      <c r="P108" s="620"/>
      <c r="Q108" s="620"/>
      <c r="R108" s="620"/>
      <c r="S108" s="620"/>
      <c r="T108" s="620"/>
      <c r="U108" s="620"/>
      <c r="V108" s="620"/>
    </row>
    <row r="109" customFormat="false" ht="18" hidden="false" customHeight="true" outlineLevel="0" collapsed="false">
      <c r="A109" s="5"/>
      <c r="B109" s="851" t="s">
        <v>104</v>
      </c>
      <c r="C109" s="848" t="n">
        <f aca="false">IF('2c. Ergänzungen KSA'!$N$22&lt;&gt;"",'2c. Ergänzungen KSA'!N26,'(Waermenetz)'!C14)</f>
        <v>8000</v>
      </c>
      <c r="D109" s="854" t="s">
        <v>42</v>
      </c>
      <c r="E109" s="854"/>
      <c r="F109" s="854"/>
      <c r="G109" s="66"/>
      <c r="H109" s="5"/>
      <c r="I109" s="5"/>
      <c r="J109" s="5"/>
      <c r="K109" s="5"/>
      <c r="L109" s="5"/>
      <c r="M109" s="770"/>
      <c r="N109" s="620"/>
      <c r="O109" s="620"/>
      <c r="P109" s="620"/>
      <c r="Q109" s="620"/>
      <c r="R109" s="620"/>
      <c r="S109" s="620"/>
      <c r="T109" s="620"/>
      <c r="U109" s="620"/>
      <c r="V109" s="620"/>
    </row>
    <row r="110" customFormat="false" ht="18" hidden="false" customHeight="true" outlineLevel="0" collapsed="false">
      <c r="A110" s="5"/>
      <c r="B110" s="851" t="s">
        <v>56</v>
      </c>
      <c r="C110" s="848" t="n">
        <f aca="false">IF('2c. Ergänzungen KSA'!N32&lt;&gt;0,'2c. Ergänzungen KSA'!N32,IF('2a. Abweichendes Wärmenetz'!D12&lt;&gt;"",'2a. Abweichendes Wärmenetz'!D12,'(Waermenetz)'!C20))</f>
        <v>400</v>
      </c>
      <c r="D110" s="854" t="s">
        <v>57</v>
      </c>
      <c r="E110" s="854"/>
      <c r="F110" s="854"/>
      <c r="G110" s="5"/>
      <c r="H110" s="5"/>
      <c r="I110" s="5"/>
      <c r="J110" s="5"/>
      <c r="K110" s="5"/>
      <c r="L110" s="5"/>
      <c r="M110" s="770"/>
      <c r="N110" s="620"/>
      <c r="O110" s="620"/>
      <c r="P110" s="620"/>
      <c r="Q110" s="620"/>
      <c r="R110" s="620"/>
      <c r="S110" s="620"/>
      <c r="T110" s="620"/>
      <c r="U110" s="620"/>
      <c r="V110" s="620"/>
    </row>
    <row r="111" customFormat="false" ht="18" hidden="false" customHeight="true" outlineLevel="0" collapsed="false">
      <c r="A111" s="5"/>
      <c r="B111" s="851" t="s">
        <v>58</v>
      </c>
      <c r="C111" s="849" t="n">
        <f aca="false">IF('2a. Abweichendes Wärmenetz'!D13&lt;&gt;"",'2a. Abweichendes Wärmenetz'!D13,'(Waermenetz)'!C21)</f>
        <v>19</v>
      </c>
      <c r="D111" s="854" t="s">
        <v>59</v>
      </c>
      <c r="E111" s="854"/>
      <c r="F111" s="854"/>
      <c r="G111" s="5"/>
      <c r="H111" s="5"/>
      <c r="I111" s="5"/>
      <c r="J111" s="5"/>
      <c r="K111" s="5"/>
      <c r="L111" s="5"/>
      <c r="M111" s="770"/>
      <c r="N111" s="620"/>
      <c r="O111" s="620"/>
      <c r="P111" s="620"/>
      <c r="Q111" s="620"/>
      <c r="R111" s="620"/>
      <c r="S111" s="620"/>
      <c r="T111" s="620"/>
      <c r="U111" s="620"/>
      <c r="V111" s="620"/>
    </row>
    <row r="112" customFormat="false" ht="18" hidden="false" customHeight="true" outlineLevel="0" collapsed="false">
      <c r="A112" s="5"/>
      <c r="B112" s="855" t="s">
        <v>114</v>
      </c>
      <c r="C112" s="856" t="n">
        <f aca="false">IF(OR('(Waermenetz)'!$C$4="",'(Waermenetz)'!F$4=""),"",(C104*F104+C105*F105+C106*F106)/(C104+C105+C106))</f>
        <v>25.8</v>
      </c>
      <c r="D112" s="854" t="s">
        <v>115</v>
      </c>
      <c r="E112" s="854"/>
      <c r="F112" s="854"/>
      <c r="G112" s="5"/>
      <c r="H112" s="5"/>
      <c r="I112" s="5"/>
      <c r="J112" s="5"/>
      <c r="K112" s="5"/>
      <c r="L112" s="5"/>
      <c r="M112" s="770"/>
      <c r="N112" s="620"/>
      <c r="O112" s="620"/>
      <c r="P112" s="620"/>
      <c r="Q112" s="620"/>
      <c r="R112" s="620"/>
      <c r="S112" s="620"/>
      <c r="T112" s="620"/>
      <c r="U112" s="620"/>
      <c r="V112" s="620"/>
    </row>
    <row r="113" customFormat="false" ht="18" hidden="false" customHeight="true" outlineLevel="0" collapsed="false">
      <c r="A113" s="5"/>
      <c r="B113" s="857" t="s">
        <v>116</v>
      </c>
      <c r="C113" s="848" t="n">
        <f aca="false">IF('2c. Ergänzungen KSA'!N35&lt;&gt;"",'2c. Ergänzungen KSA'!N35,'(Waermenetz)'!C23)</f>
        <v>0</v>
      </c>
      <c r="D113" s="858" t="s">
        <v>42</v>
      </c>
      <c r="E113" s="858"/>
      <c r="F113" s="859"/>
      <c r="G113" s="5"/>
      <c r="H113" s="5"/>
      <c r="I113" s="5"/>
      <c r="J113" s="5"/>
      <c r="K113" s="5"/>
      <c r="L113" s="5"/>
      <c r="M113" s="770"/>
      <c r="N113" s="620"/>
      <c r="O113" s="620"/>
      <c r="P113" s="620"/>
      <c r="Q113" s="620"/>
      <c r="R113" s="620"/>
      <c r="S113" s="620"/>
      <c r="T113" s="620"/>
      <c r="U113" s="620"/>
      <c r="V113" s="620"/>
    </row>
    <row r="114" customFormat="false" ht="18" hidden="false" customHeight="true" outlineLevel="0" collapsed="false">
      <c r="A114" s="5"/>
      <c r="B114" s="5"/>
      <c r="C114" s="860"/>
      <c r="D114" s="5"/>
      <c r="E114" s="5"/>
      <c r="F114" s="5"/>
      <c r="G114" s="5"/>
      <c r="H114" s="5"/>
      <c r="I114" s="5"/>
      <c r="J114" s="5"/>
      <c r="K114" s="5"/>
      <c r="L114" s="5"/>
      <c r="M114" s="770"/>
      <c r="N114" s="620"/>
      <c r="O114" s="620"/>
      <c r="P114" s="620"/>
      <c r="Q114" s="620"/>
      <c r="R114" s="620"/>
      <c r="S114" s="620"/>
      <c r="T114" s="620"/>
      <c r="U114" s="620"/>
      <c r="V114" s="620"/>
    </row>
    <row r="115" customFormat="false" ht="18" hidden="false" customHeight="true" outlineLevel="0" collapsed="false">
      <c r="B115" s="5"/>
      <c r="C115" s="860"/>
      <c r="D115" s="5"/>
      <c r="E115" s="5"/>
      <c r="F115" s="5"/>
      <c r="G115" s="5"/>
      <c r="H115" s="5"/>
      <c r="I115" s="5"/>
      <c r="J115" s="5"/>
      <c r="K115" s="5"/>
      <c r="L115" s="5"/>
      <c r="M115" s="770"/>
      <c r="N115" s="620"/>
      <c r="O115" s="620"/>
      <c r="P115" s="620"/>
      <c r="Q115" s="620"/>
      <c r="R115" s="620"/>
      <c r="S115" s="620"/>
      <c r="T115" s="620"/>
      <c r="U115" s="620"/>
      <c r="V115" s="620"/>
    </row>
    <row r="116" customFormat="false" ht="18" hidden="false" customHeight="true" outlineLevel="0" collapsed="false">
      <c r="A116" s="5"/>
      <c r="B116" s="39" t="s">
        <v>339</v>
      </c>
      <c r="C116" s="860"/>
      <c r="D116" s="5"/>
      <c r="E116" s="5"/>
      <c r="F116" s="5"/>
      <c r="G116" s="5"/>
      <c r="H116" s="5"/>
      <c r="I116" s="5"/>
      <c r="J116" s="5"/>
      <c r="K116" s="5"/>
      <c r="L116" s="5"/>
      <c r="M116" s="770"/>
      <c r="N116" s="620"/>
      <c r="O116" s="620"/>
      <c r="P116" s="620"/>
      <c r="Q116" s="620"/>
      <c r="R116" s="620"/>
      <c r="S116" s="620"/>
      <c r="T116" s="620"/>
      <c r="U116" s="620"/>
      <c r="V116" s="620"/>
    </row>
    <row r="117" customFormat="false" ht="18" hidden="false" customHeight="true" outlineLevel="0" collapsed="false">
      <c r="A117" s="5"/>
      <c r="B117" s="861" t="s">
        <v>339</v>
      </c>
      <c r="C117" s="862" t="n">
        <v>4</v>
      </c>
      <c r="D117" s="863" t="s">
        <v>37</v>
      </c>
      <c r="E117" s="66" t="s">
        <v>340</v>
      </c>
      <c r="F117" s="5"/>
      <c r="G117" s="5"/>
      <c r="H117" s="5"/>
      <c r="I117" s="5"/>
      <c r="J117" s="5"/>
      <c r="K117" s="5"/>
      <c r="L117" s="5"/>
      <c r="M117" s="770"/>
      <c r="N117" s="620"/>
      <c r="O117" s="620"/>
      <c r="P117" s="620"/>
      <c r="Q117" s="620"/>
      <c r="R117" s="620"/>
      <c r="S117" s="620"/>
      <c r="T117" s="620"/>
      <c r="U117" s="620"/>
      <c r="V117" s="620"/>
    </row>
    <row r="118" customFormat="false" ht="18" hidden="false" customHeight="true" outlineLevel="0" collapsed="false">
      <c r="A118" s="5"/>
      <c r="B118" s="855" t="s">
        <v>339</v>
      </c>
      <c r="C118" s="864" t="n">
        <f aca="false">IF('2b. Energiepreisanpassung'!E20&lt;&gt;"",'2b. Energiepreisanpassung'!E20,C117)</f>
        <v>4</v>
      </c>
      <c r="D118" s="863" t="s">
        <v>37</v>
      </c>
      <c r="E118" s="410" t="s">
        <v>341</v>
      </c>
      <c r="F118" s="5"/>
      <c r="G118" s="5"/>
      <c r="H118" s="5"/>
      <c r="I118" s="5"/>
      <c r="J118" s="5"/>
      <c r="K118" s="5"/>
      <c r="L118" s="5"/>
      <c r="M118" s="770"/>
      <c r="N118" s="620"/>
      <c r="O118" s="620"/>
      <c r="P118" s="620"/>
      <c r="Q118" s="620"/>
      <c r="R118" s="620"/>
      <c r="S118" s="620"/>
      <c r="T118" s="620"/>
      <c r="U118" s="620"/>
      <c r="V118" s="620"/>
    </row>
    <row r="119" customFormat="false" ht="18" hidden="false" customHeight="true" outlineLevel="0" collapsed="false">
      <c r="A119" s="5"/>
      <c r="B119" s="5"/>
      <c r="C119" s="786"/>
      <c r="D119" s="5"/>
      <c r="E119" s="5"/>
      <c r="F119" s="5"/>
      <c r="G119" s="5"/>
      <c r="H119" s="5"/>
      <c r="I119" s="5"/>
      <c r="J119" s="5"/>
      <c r="K119" s="5"/>
      <c r="L119" s="5"/>
      <c r="M119" s="770"/>
      <c r="N119" s="620"/>
      <c r="O119" s="620"/>
      <c r="P119" s="620"/>
      <c r="Q119" s="620"/>
      <c r="R119" s="620"/>
      <c r="S119" s="620"/>
      <c r="T119" s="620"/>
      <c r="U119" s="620"/>
      <c r="V119" s="620"/>
    </row>
    <row r="120" customFormat="false" ht="12.75" hidden="false" customHeight="true" outlineLevel="0" collapsed="false">
      <c r="A120" s="5"/>
      <c r="B120" s="39" t="s">
        <v>342</v>
      </c>
      <c r="C120" s="39"/>
      <c r="D120" s="5"/>
      <c r="E120" s="5"/>
      <c r="F120" s="5"/>
      <c r="G120" s="5"/>
      <c r="H120" s="5"/>
      <c r="I120" s="5"/>
      <c r="J120" s="5"/>
      <c r="K120" s="5"/>
      <c r="L120" s="5"/>
      <c r="M120" s="770"/>
      <c r="N120" s="620"/>
      <c r="O120" s="620"/>
      <c r="P120" s="620"/>
      <c r="Q120" s="620"/>
      <c r="R120" s="620"/>
      <c r="S120" s="620"/>
      <c r="T120" s="620"/>
      <c r="U120" s="620"/>
      <c r="V120" s="620"/>
    </row>
    <row r="121" customFormat="false" ht="18" hidden="false" customHeight="true" outlineLevel="0" collapsed="false">
      <c r="A121" s="5"/>
      <c r="B121" s="865" t="s">
        <v>343</v>
      </c>
      <c r="C121" s="866" t="n">
        <v>10</v>
      </c>
      <c r="D121" s="5"/>
      <c r="E121" s="5"/>
      <c r="F121" s="5"/>
      <c r="G121" s="5"/>
      <c r="H121" s="5"/>
      <c r="I121" s="5"/>
      <c r="J121" s="5"/>
      <c r="K121" s="5"/>
      <c r="L121" s="5"/>
      <c r="M121" s="770"/>
      <c r="N121" s="620"/>
      <c r="O121" s="620"/>
      <c r="P121" s="620"/>
      <c r="Q121" s="620"/>
      <c r="R121" s="620"/>
      <c r="S121" s="620"/>
      <c r="T121" s="620"/>
      <c r="U121" s="620"/>
      <c r="V121" s="620"/>
    </row>
    <row r="122" customFormat="false" ht="16.5" hidden="false" customHeight="false" outlineLevel="0" collapsed="false">
      <c r="A122" s="5"/>
      <c r="B122" s="867" t="str">
        <f aca="false">J27</f>
        <v>nach 2010</v>
      </c>
      <c r="C122" s="868" t="n">
        <v>9</v>
      </c>
      <c r="D122" s="5"/>
      <c r="E122" s="5"/>
      <c r="F122" s="5"/>
      <c r="G122" s="5"/>
      <c r="H122" s="869"/>
      <c r="I122" s="869"/>
      <c r="J122" s="5"/>
      <c r="K122" s="5"/>
      <c r="L122" s="5"/>
      <c r="M122" s="620"/>
      <c r="N122" s="870"/>
      <c r="O122" s="870"/>
      <c r="P122" s="620"/>
      <c r="Q122" s="620"/>
      <c r="R122" s="620"/>
      <c r="S122" s="620"/>
      <c r="T122" s="620"/>
      <c r="U122" s="620"/>
      <c r="V122" s="620"/>
    </row>
    <row r="123" customFormat="false" ht="16.5" hidden="false" customHeight="false" outlineLevel="0" collapsed="false">
      <c r="A123" s="5"/>
      <c r="B123" s="867" t="str">
        <f aca="false">I27</f>
        <v>2002-2010</v>
      </c>
      <c r="C123" s="868" t="n">
        <v>8</v>
      </c>
      <c r="D123" s="5"/>
      <c r="E123" s="869"/>
      <c r="F123" s="5"/>
      <c r="G123" s="5"/>
      <c r="H123" s="869"/>
      <c r="I123" s="869"/>
      <c r="J123" s="5"/>
      <c r="K123" s="5"/>
      <c r="L123" s="5"/>
      <c r="M123" s="620"/>
      <c r="N123" s="870"/>
      <c r="O123" s="870"/>
      <c r="P123" s="620"/>
      <c r="Q123" s="620"/>
      <c r="R123" s="620"/>
      <c r="S123" s="620"/>
      <c r="T123" s="620"/>
      <c r="U123" s="620"/>
      <c r="V123" s="620"/>
    </row>
    <row r="124" customFormat="false" ht="16.5" hidden="false" customHeight="false" outlineLevel="0" collapsed="false">
      <c r="A124" s="5"/>
      <c r="B124" s="867" t="str">
        <f aca="false">H27</f>
        <v>1995-2001</v>
      </c>
      <c r="C124" s="868" t="n">
        <v>7</v>
      </c>
      <c r="D124" s="5"/>
      <c r="E124" s="5"/>
      <c r="F124" s="5"/>
      <c r="G124" s="5"/>
      <c r="H124" s="5"/>
      <c r="I124" s="5"/>
      <c r="J124" s="5"/>
      <c r="K124" s="5"/>
      <c r="L124" s="5"/>
      <c r="M124" s="620"/>
      <c r="N124" s="620"/>
      <c r="O124" s="620"/>
      <c r="P124" s="620"/>
      <c r="Q124" s="620"/>
      <c r="R124" s="620"/>
      <c r="S124" s="620"/>
      <c r="T124" s="620"/>
      <c r="U124" s="620"/>
      <c r="V124" s="620"/>
    </row>
    <row r="125" customFormat="false" ht="16.5" hidden="false" customHeight="false" outlineLevel="0" collapsed="false">
      <c r="A125" s="5"/>
      <c r="B125" s="867" t="str">
        <f aca="false">G27</f>
        <v>1988-1994</v>
      </c>
      <c r="C125" s="868" t="n">
        <v>6</v>
      </c>
      <c r="D125" s="5"/>
      <c r="E125" s="5"/>
      <c r="F125" s="5"/>
      <c r="G125" s="5"/>
      <c r="H125" s="5"/>
      <c r="I125" s="5"/>
      <c r="J125" s="5"/>
      <c r="K125" s="5"/>
      <c r="L125" s="5"/>
      <c r="M125" s="620"/>
      <c r="N125" s="620"/>
      <c r="O125" s="620"/>
      <c r="P125" s="620"/>
      <c r="Q125" s="620"/>
      <c r="R125" s="620"/>
      <c r="S125" s="620"/>
      <c r="T125" s="620"/>
      <c r="U125" s="620"/>
      <c r="V125" s="620"/>
    </row>
    <row r="126" customFormat="false" ht="16.5" hidden="false" customHeight="false" outlineLevel="0" collapsed="false">
      <c r="A126" s="5"/>
      <c r="B126" s="867" t="str">
        <f aca="false">F27</f>
        <v>1980-1989</v>
      </c>
      <c r="C126" s="868" t="n">
        <v>5</v>
      </c>
      <c r="D126" s="5"/>
      <c r="E126" s="5"/>
      <c r="F126" s="5"/>
      <c r="G126" s="5"/>
      <c r="H126" s="5"/>
      <c r="I126" s="5"/>
      <c r="J126" s="5"/>
      <c r="K126" s="5"/>
      <c r="L126" s="5"/>
      <c r="M126" s="620"/>
      <c r="N126" s="620"/>
      <c r="O126" s="620"/>
      <c r="P126" s="620"/>
      <c r="Q126" s="620"/>
      <c r="R126" s="620"/>
      <c r="S126" s="620"/>
      <c r="T126" s="620"/>
      <c r="U126" s="620"/>
      <c r="V126" s="620"/>
    </row>
    <row r="127" customFormat="false" ht="16.5" hidden="false" customHeight="false" outlineLevel="0" collapsed="false">
      <c r="A127" s="5"/>
      <c r="B127" s="861" t="str">
        <f aca="false">E27</f>
        <v>vor 1980</v>
      </c>
      <c r="C127" s="871" t="n">
        <v>4</v>
      </c>
      <c r="D127" s="5"/>
      <c r="E127" s="5"/>
      <c r="F127" s="5"/>
      <c r="G127" s="5"/>
      <c r="H127" s="5"/>
      <c r="I127" s="5"/>
      <c r="J127" s="5"/>
      <c r="K127" s="5"/>
      <c r="L127" s="5"/>
      <c r="M127" s="620"/>
      <c r="N127" s="620"/>
      <c r="O127" s="620"/>
      <c r="P127" s="620"/>
      <c r="Q127" s="620"/>
      <c r="R127" s="620"/>
      <c r="S127" s="620"/>
      <c r="T127" s="620"/>
      <c r="U127" s="620"/>
      <c r="V127" s="620"/>
    </row>
    <row r="128" customFormat="false" ht="16.5" hidden="false" customHeight="false" outlineLevel="0" collapsed="false">
      <c r="A128" s="5"/>
      <c r="B128" s="5"/>
      <c r="C128" s="5"/>
      <c r="D128" s="5"/>
      <c r="E128" s="5"/>
      <c r="F128" s="5"/>
      <c r="G128" s="5"/>
      <c r="H128" s="5"/>
      <c r="I128" s="5"/>
      <c r="J128" s="5"/>
      <c r="K128" s="5"/>
      <c r="L128" s="5"/>
      <c r="M128" s="620"/>
      <c r="N128" s="620"/>
      <c r="O128" s="620"/>
      <c r="P128" s="620"/>
      <c r="Q128" s="620"/>
      <c r="R128" s="620"/>
      <c r="S128" s="620"/>
      <c r="T128" s="620"/>
      <c r="U128" s="620"/>
      <c r="V128" s="620"/>
    </row>
    <row r="129" customFormat="false" ht="16.5" hidden="false" customHeight="false" outlineLevel="0" collapsed="false">
      <c r="A129" s="5"/>
      <c r="B129" s="39" t="s">
        <v>344</v>
      </c>
      <c r="C129" s="5"/>
      <c r="D129" s="5"/>
      <c r="E129" s="5"/>
      <c r="F129" s="5"/>
      <c r="G129" s="5"/>
      <c r="H129" s="5"/>
      <c r="I129" s="5"/>
      <c r="J129" s="5"/>
      <c r="K129" s="5"/>
      <c r="L129" s="5"/>
      <c r="M129" s="620"/>
      <c r="N129" s="620"/>
      <c r="O129" s="620"/>
      <c r="P129" s="620"/>
      <c r="Q129" s="620"/>
      <c r="R129" s="620"/>
      <c r="S129" s="620"/>
      <c r="T129" s="620"/>
      <c r="U129" s="620"/>
      <c r="V129" s="620"/>
    </row>
    <row r="130" customFormat="false" ht="19.5" hidden="false" customHeight="true" outlineLevel="0" collapsed="false">
      <c r="A130" s="5"/>
      <c r="B130" s="867" t="s">
        <v>345</v>
      </c>
      <c r="C130" s="872" t="n">
        <v>25</v>
      </c>
      <c r="D130" s="53" t="s">
        <v>37</v>
      </c>
      <c r="F130" s="5"/>
      <c r="G130" s="5"/>
      <c r="H130" s="5"/>
      <c r="I130" s="5"/>
      <c r="J130" s="5"/>
      <c r="K130" s="5"/>
      <c r="L130" s="5"/>
      <c r="M130" s="620"/>
      <c r="N130" s="620"/>
      <c r="O130" s="620"/>
      <c r="P130" s="620"/>
      <c r="Q130" s="620"/>
      <c r="R130" s="620"/>
      <c r="S130" s="620"/>
      <c r="T130" s="620"/>
      <c r="U130" s="620"/>
      <c r="V130" s="620"/>
    </row>
    <row r="131" customFormat="false" ht="16.5" hidden="false" customHeight="false" outlineLevel="0" collapsed="false">
      <c r="A131" s="5"/>
      <c r="B131" s="5"/>
      <c r="C131" s="5"/>
      <c r="D131" s="5"/>
      <c r="E131" s="5"/>
      <c r="F131" s="5"/>
      <c r="G131" s="5"/>
      <c r="H131" s="5"/>
      <c r="I131" s="5"/>
      <c r="J131" s="5"/>
      <c r="K131" s="5"/>
      <c r="L131" s="5"/>
      <c r="M131" s="620"/>
      <c r="N131" s="620"/>
      <c r="O131" s="620"/>
      <c r="P131" s="620"/>
      <c r="Q131" s="620"/>
      <c r="R131" s="620"/>
      <c r="S131" s="620"/>
      <c r="T131" s="620"/>
      <c r="U131" s="620"/>
      <c r="V131" s="620"/>
    </row>
    <row r="132" customFormat="false" ht="16.5" hidden="false" customHeight="false" outlineLevel="0" collapsed="false">
      <c r="A132" s="5"/>
      <c r="B132" s="39" t="s">
        <v>346</v>
      </c>
      <c r="C132" s="5"/>
      <c r="D132" s="5"/>
      <c r="E132" s="37" t="s">
        <v>347</v>
      </c>
      <c r="F132" s="5"/>
      <c r="G132" s="5"/>
      <c r="H132" s="5"/>
      <c r="I132" s="5"/>
      <c r="J132" s="5"/>
      <c r="K132" s="5"/>
      <c r="L132" s="5"/>
      <c r="M132" s="620"/>
      <c r="N132" s="620"/>
      <c r="O132" s="620"/>
      <c r="P132" s="620"/>
      <c r="Q132" s="620"/>
      <c r="R132" s="620"/>
      <c r="S132" s="620"/>
      <c r="T132" s="620"/>
      <c r="U132" s="620"/>
      <c r="V132" s="620"/>
    </row>
    <row r="133" customFormat="false" ht="16.5" hidden="false" customHeight="false" outlineLevel="0" collapsed="false">
      <c r="A133" s="5"/>
      <c r="B133" s="793" t="s">
        <v>29</v>
      </c>
      <c r="C133" s="793" t="s">
        <v>348</v>
      </c>
      <c r="D133" s="793" t="n">
        <v>0</v>
      </c>
      <c r="E133" s="5" t="n">
        <v>0</v>
      </c>
      <c r="F133" s="5"/>
      <c r="G133" s="5"/>
      <c r="H133" s="5"/>
      <c r="I133" s="5"/>
      <c r="J133" s="5"/>
      <c r="K133" s="5"/>
      <c r="L133" s="5"/>
      <c r="M133" s="620"/>
      <c r="N133" s="620"/>
      <c r="O133" s="620"/>
      <c r="P133" s="620"/>
      <c r="Q133" s="620"/>
      <c r="R133" s="620"/>
      <c r="S133" s="620"/>
      <c r="T133" s="620"/>
      <c r="U133" s="620"/>
      <c r="V133" s="620"/>
    </row>
    <row r="134" customFormat="false" ht="16.5" hidden="false" customHeight="false" outlineLevel="0" collapsed="false">
      <c r="A134" s="5"/>
      <c r="B134" s="873" t="s">
        <v>349</v>
      </c>
      <c r="C134" s="874" t="str">
        <f aca="false">B104&amp;" "&amp;IF(C105&lt;&gt;0,B105,"")&amp;" "&amp;IF(C106&lt;&gt;0,B106,"")</f>
        <v>Hackschnitzel PV-Strom Heizöl</v>
      </c>
      <c r="D134" s="866" t="n">
        <v>1</v>
      </c>
      <c r="E134" s="5" t="n">
        <v>0</v>
      </c>
      <c r="F134" s="5"/>
      <c r="G134" s="5"/>
      <c r="H134" s="5"/>
      <c r="I134" s="5"/>
      <c r="J134" s="5"/>
      <c r="K134" s="5"/>
      <c r="L134" s="5"/>
      <c r="M134" s="620"/>
      <c r="N134" s="620"/>
      <c r="O134" s="620"/>
      <c r="P134" s="620"/>
      <c r="Q134" s="620"/>
      <c r="R134" s="620"/>
      <c r="S134" s="620"/>
      <c r="T134" s="620"/>
      <c r="U134" s="620"/>
      <c r="V134" s="620"/>
    </row>
    <row r="135" customFormat="false" ht="16.5" hidden="false" customHeight="false" outlineLevel="0" collapsed="false">
      <c r="A135" s="5"/>
      <c r="B135" s="873" t="s">
        <v>160</v>
      </c>
      <c r="C135" s="875" t="str">
        <f aca="false">B7</f>
        <v>Biogas</v>
      </c>
      <c r="D135" s="868" t="n">
        <v>2</v>
      </c>
      <c r="E135" s="5" t="n">
        <v>0</v>
      </c>
      <c r="F135" s="5"/>
      <c r="G135" s="5"/>
      <c r="H135" s="5"/>
      <c r="I135" s="5"/>
      <c r="J135" s="5"/>
      <c r="K135" s="5"/>
      <c r="L135" s="5"/>
      <c r="M135" s="620"/>
      <c r="N135" s="620"/>
      <c r="O135" s="620"/>
      <c r="P135" s="620"/>
      <c r="Q135" s="620"/>
      <c r="R135" s="620"/>
      <c r="S135" s="620"/>
      <c r="T135" s="620"/>
      <c r="U135" s="620"/>
      <c r="V135" s="620"/>
    </row>
    <row r="136" customFormat="false" ht="16.5" hidden="false" customHeight="false" outlineLevel="0" collapsed="false">
      <c r="A136" s="5"/>
      <c r="B136" s="873" t="s">
        <v>161</v>
      </c>
      <c r="C136" s="875" t="str">
        <f aca="false">B9</f>
        <v>Erdgas</v>
      </c>
      <c r="D136" s="868" t="n">
        <v>3</v>
      </c>
      <c r="E136" s="5" t="n">
        <v>0</v>
      </c>
      <c r="F136" s="5"/>
      <c r="G136" s="5"/>
      <c r="H136" s="5"/>
      <c r="I136" s="5"/>
      <c r="J136" s="5"/>
      <c r="K136" s="5"/>
      <c r="L136" s="5"/>
      <c r="M136" s="620"/>
      <c r="N136" s="620"/>
      <c r="O136" s="620"/>
      <c r="P136" s="620"/>
      <c r="Q136" s="620"/>
      <c r="R136" s="620"/>
      <c r="S136" s="620"/>
      <c r="T136" s="620"/>
      <c r="U136" s="620"/>
      <c r="V136" s="620"/>
    </row>
    <row r="137" customFormat="false" ht="16.5" hidden="false" customHeight="false" outlineLevel="0" collapsed="false">
      <c r="A137" s="5"/>
      <c r="B137" s="873" t="s">
        <v>162</v>
      </c>
      <c r="C137" s="875" t="str">
        <f aca="false">B9</f>
        <v>Erdgas</v>
      </c>
      <c r="D137" s="868" t="n">
        <v>4</v>
      </c>
      <c r="E137" s="5" t="n">
        <v>0</v>
      </c>
      <c r="F137" s="5"/>
      <c r="G137" s="5"/>
      <c r="H137" s="5"/>
      <c r="I137" s="5"/>
      <c r="J137" s="5"/>
      <c r="K137" s="5"/>
      <c r="L137" s="5"/>
      <c r="M137" s="620"/>
      <c r="N137" s="620"/>
      <c r="O137" s="620"/>
      <c r="P137" s="620"/>
      <c r="Q137" s="620"/>
      <c r="R137" s="620"/>
      <c r="S137" s="620"/>
      <c r="T137" s="620"/>
      <c r="U137" s="620"/>
      <c r="V137" s="620"/>
    </row>
    <row r="138" customFormat="false" ht="16.5" hidden="false" customHeight="false" outlineLevel="0" collapsed="false">
      <c r="A138" s="5"/>
      <c r="B138" s="873" t="s">
        <v>163</v>
      </c>
      <c r="C138" s="875" t="str">
        <f aca="false">B11</f>
        <v>Heizöl</v>
      </c>
      <c r="D138" s="868" t="n">
        <v>5</v>
      </c>
      <c r="E138" s="5" t="n">
        <v>0</v>
      </c>
      <c r="F138" s="5"/>
      <c r="G138" s="5"/>
      <c r="H138" s="5"/>
      <c r="I138" s="5"/>
      <c r="J138" s="5"/>
      <c r="K138" s="5"/>
      <c r="L138" s="5"/>
      <c r="M138" s="620"/>
      <c r="N138" s="620"/>
      <c r="O138" s="620"/>
      <c r="P138" s="620"/>
      <c r="Q138" s="620"/>
      <c r="R138" s="620"/>
      <c r="S138" s="620"/>
      <c r="T138" s="620"/>
      <c r="U138" s="620"/>
      <c r="V138" s="620"/>
    </row>
    <row r="139" customFormat="false" ht="16.5" hidden="false" customHeight="false" outlineLevel="0" collapsed="false">
      <c r="A139" s="5"/>
      <c r="B139" s="873" t="s">
        <v>164</v>
      </c>
      <c r="C139" s="875" t="str">
        <f aca="false">B11</f>
        <v>Heizöl</v>
      </c>
      <c r="D139" s="868" t="n">
        <v>6</v>
      </c>
      <c r="E139" s="5" t="n">
        <v>0</v>
      </c>
      <c r="F139" s="5"/>
      <c r="G139" s="5"/>
      <c r="H139" s="5"/>
      <c r="I139" s="5"/>
      <c r="J139" s="5"/>
      <c r="K139" s="5"/>
      <c r="L139" s="5"/>
      <c r="M139" s="620"/>
      <c r="N139" s="620"/>
      <c r="O139" s="620"/>
      <c r="P139" s="620"/>
      <c r="Q139" s="620"/>
      <c r="R139" s="620"/>
      <c r="S139" s="620"/>
      <c r="T139" s="620"/>
      <c r="U139" s="620"/>
      <c r="V139" s="620"/>
    </row>
    <row r="140" customFormat="false" ht="16.5" hidden="false" customHeight="false" outlineLevel="0" collapsed="false">
      <c r="A140" s="5"/>
      <c r="B140" s="873" t="s">
        <v>165</v>
      </c>
      <c r="C140" s="875" t="str">
        <f aca="false">B12</f>
        <v>Pellets</v>
      </c>
      <c r="D140" s="868" t="n">
        <v>7</v>
      </c>
      <c r="E140" s="5" t="n">
        <v>0</v>
      </c>
      <c r="F140" s="5"/>
      <c r="G140" s="5"/>
      <c r="H140" s="5"/>
      <c r="I140" s="5"/>
      <c r="J140" s="5"/>
      <c r="K140" s="5"/>
      <c r="L140" s="5"/>
      <c r="M140" s="620"/>
      <c r="N140" s="620"/>
      <c r="O140" s="620"/>
      <c r="P140" s="620"/>
      <c r="Q140" s="620"/>
      <c r="R140" s="620"/>
      <c r="S140" s="620"/>
      <c r="T140" s="620"/>
      <c r="U140" s="620"/>
      <c r="V140" s="620"/>
    </row>
    <row r="141" customFormat="false" ht="16.5" hidden="false" customHeight="false" outlineLevel="0" collapsed="false">
      <c r="A141" s="5"/>
      <c r="B141" s="873" t="s">
        <v>166</v>
      </c>
      <c r="C141" s="875" t="str">
        <f aca="false">B14</f>
        <v>Scheitholz</v>
      </c>
      <c r="D141" s="868" t="n">
        <v>8</v>
      </c>
      <c r="E141" s="5" t="n">
        <v>0</v>
      </c>
      <c r="F141" s="5"/>
      <c r="G141" s="5"/>
      <c r="H141" s="5"/>
      <c r="I141" s="5"/>
      <c r="J141" s="5"/>
      <c r="K141" s="5"/>
      <c r="L141" s="5"/>
      <c r="M141" s="620"/>
      <c r="N141" s="620"/>
      <c r="O141" s="620"/>
      <c r="P141" s="620"/>
      <c r="Q141" s="620"/>
      <c r="R141" s="620"/>
      <c r="S141" s="620"/>
      <c r="T141" s="620"/>
      <c r="U141" s="620"/>
      <c r="V141" s="620"/>
    </row>
    <row r="142" customFormat="false" ht="16.5" hidden="false" customHeight="false" outlineLevel="0" collapsed="false">
      <c r="A142" s="5"/>
      <c r="B142" s="873" t="s">
        <v>167</v>
      </c>
      <c r="C142" s="875" t="str">
        <f aca="false">B10</f>
        <v>Hackschnitzel</v>
      </c>
      <c r="D142" s="868" t="n">
        <v>9</v>
      </c>
      <c r="E142" s="5" t="n">
        <v>0</v>
      </c>
      <c r="F142" s="5"/>
      <c r="G142" s="5"/>
      <c r="H142" s="5"/>
      <c r="I142" s="5"/>
      <c r="J142" s="5"/>
      <c r="K142" s="5"/>
      <c r="L142" s="5"/>
      <c r="M142" s="620"/>
      <c r="N142" s="620"/>
      <c r="O142" s="620"/>
      <c r="P142" s="620"/>
      <c r="Q142" s="620"/>
      <c r="R142" s="620"/>
      <c r="S142" s="620"/>
      <c r="T142" s="620"/>
      <c r="U142" s="620"/>
      <c r="V142" s="620"/>
    </row>
    <row r="143" customFormat="false" ht="16.5" hidden="false" customHeight="false" outlineLevel="0" collapsed="false">
      <c r="A143" s="5"/>
      <c r="B143" s="873" t="s">
        <v>168</v>
      </c>
      <c r="C143" s="875" t="str">
        <f aca="false">B16</f>
        <v>Strom</v>
      </c>
      <c r="D143" s="868" t="n">
        <v>10</v>
      </c>
      <c r="E143" s="5" t="n">
        <v>0</v>
      </c>
      <c r="F143" s="5"/>
      <c r="G143" s="5"/>
      <c r="H143" s="5"/>
      <c r="I143" s="5"/>
      <c r="J143" s="5"/>
      <c r="K143" s="5"/>
      <c r="L143" s="5"/>
      <c r="M143" s="620"/>
      <c r="N143" s="620"/>
      <c r="O143" s="620"/>
      <c r="P143" s="620"/>
      <c r="Q143" s="620"/>
      <c r="R143" s="620"/>
      <c r="S143" s="620"/>
      <c r="T143" s="620"/>
      <c r="U143" s="620"/>
      <c r="V143" s="620"/>
    </row>
    <row r="144" customFormat="false" ht="16.5" hidden="false" customHeight="false" outlineLevel="0" collapsed="false">
      <c r="A144" s="5"/>
      <c r="B144" s="873" t="s">
        <v>169</v>
      </c>
      <c r="C144" s="875" t="s">
        <v>281</v>
      </c>
      <c r="D144" s="868" t="n">
        <v>11</v>
      </c>
      <c r="E144" s="5" t="n">
        <v>0</v>
      </c>
      <c r="F144" s="5"/>
      <c r="G144" s="5"/>
      <c r="H144" s="5"/>
      <c r="I144" s="5"/>
      <c r="J144" s="5"/>
      <c r="K144" s="5"/>
      <c r="L144" s="5"/>
      <c r="M144" s="620"/>
      <c r="N144" s="620"/>
      <c r="O144" s="620"/>
      <c r="P144" s="620"/>
      <c r="Q144" s="620"/>
      <c r="R144" s="620"/>
      <c r="S144" s="620"/>
      <c r="T144" s="620"/>
      <c r="U144" s="620"/>
      <c r="V144" s="620"/>
    </row>
    <row r="145" customFormat="false" ht="16.5" hidden="false" customHeight="false" outlineLevel="0" collapsed="false">
      <c r="A145" s="5"/>
      <c r="B145" s="873" t="s">
        <v>350</v>
      </c>
      <c r="C145" s="875" t="s">
        <v>281</v>
      </c>
      <c r="D145" s="868" t="n">
        <v>12</v>
      </c>
      <c r="E145" s="5" t="n">
        <v>1</v>
      </c>
      <c r="F145" s="5"/>
      <c r="G145" s="5"/>
      <c r="H145" s="5"/>
      <c r="I145" s="5"/>
      <c r="J145" s="5"/>
      <c r="K145" s="5"/>
      <c r="L145" s="5"/>
      <c r="M145" s="620"/>
      <c r="N145" s="620"/>
      <c r="O145" s="620"/>
      <c r="P145" s="620"/>
      <c r="Q145" s="620"/>
      <c r="R145" s="620"/>
      <c r="S145" s="620"/>
      <c r="T145" s="620"/>
      <c r="U145" s="620"/>
      <c r="V145" s="620"/>
    </row>
    <row r="146" customFormat="false" ht="16.5" hidden="false" customHeight="false" outlineLevel="0" collapsed="false">
      <c r="A146" s="5"/>
      <c r="B146" s="873" t="s">
        <v>351</v>
      </c>
      <c r="C146" s="875" t="s">
        <v>281</v>
      </c>
      <c r="D146" s="868" t="n">
        <v>13</v>
      </c>
      <c r="E146" s="5" t="n">
        <v>0</v>
      </c>
      <c r="F146" s="5"/>
      <c r="G146" s="5"/>
      <c r="H146" s="5"/>
      <c r="I146" s="5"/>
      <c r="J146" s="5"/>
      <c r="K146" s="5"/>
      <c r="L146" s="5"/>
      <c r="M146" s="620"/>
      <c r="N146" s="620"/>
      <c r="O146" s="620"/>
      <c r="P146" s="620"/>
      <c r="Q146" s="620"/>
      <c r="R146" s="620"/>
      <c r="S146" s="620"/>
      <c r="T146" s="620"/>
      <c r="U146" s="620"/>
      <c r="V146" s="620"/>
    </row>
    <row r="147" customFormat="false" ht="16.5" hidden="false" customHeight="false" outlineLevel="0" collapsed="false">
      <c r="A147" s="5"/>
      <c r="B147" s="873" t="s">
        <v>352</v>
      </c>
      <c r="C147" s="875" t="s">
        <v>281</v>
      </c>
      <c r="D147" s="868" t="n">
        <v>14</v>
      </c>
      <c r="E147" s="5" t="n">
        <v>1</v>
      </c>
      <c r="F147" s="5"/>
      <c r="G147" s="5"/>
      <c r="H147" s="5"/>
      <c r="I147" s="5"/>
      <c r="J147" s="5"/>
      <c r="K147" s="5"/>
      <c r="L147" s="5"/>
      <c r="M147" s="620"/>
      <c r="N147" s="620"/>
      <c r="O147" s="620"/>
      <c r="P147" s="620"/>
      <c r="Q147" s="620"/>
      <c r="R147" s="620"/>
      <c r="S147" s="620"/>
      <c r="T147" s="620"/>
      <c r="U147" s="620"/>
      <c r="V147" s="620"/>
    </row>
    <row r="148" customFormat="false" ht="16.5" hidden="false" customHeight="false" outlineLevel="0" collapsed="false">
      <c r="A148" s="5"/>
      <c r="B148" s="873" t="s">
        <v>69</v>
      </c>
      <c r="C148" s="875" t="str">
        <f aca="false">B15</f>
        <v>Solarthermie</v>
      </c>
      <c r="D148" s="868" t="n">
        <v>15</v>
      </c>
      <c r="E148" s="5" t="n">
        <v>0</v>
      </c>
      <c r="F148" s="5"/>
      <c r="G148" s="5"/>
      <c r="H148" s="5"/>
      <c r="I148" s="5"/>
      <c r="J148" s="5"/>
      <c r="K148" s="5"/>
      <c r="L148" s="5"/>
      <c r="M148" s="620"/>
      <c r="N148" s="620"/>
      <c r="O148" s="620"/>
      <c r="P148" s="620"/>
      <c r="Q148" s="620"/>
      <c r="R148" s="620"/>
      <c r="S148" s="620"/>
      <c r="T148" s="620"/>
      <c r="U148" s="620"/>
      <c r="V148" s="620"/>
    </row>
    <row r="149" customFormat="false" ht="16.5" hidden="false" customHeight="false" outlineLevel="0" collapsed="false">
      <c r="A149" s="5"/>
      <c r="B149" s="873" t="s">
        <v>353</v>
      </c>
      <c r="C149" s="867" t="str">
        <f aca="false">B9</f>
        <v>Erdgas</v>
      </c>
      <c r="D149" s="868" t="n">
        <v>16</v>
      </c>
      <c r="E149" s="5" t="n">
        <v>0</v>
      </c>
      <c r="F149" s="5"/>
      <c r="G149" s="5"/>
      <c r="H149" s="5"/>
      <c r="I149" s="5"/>
      <c r="J149" s="5"/>
      <c r="K149" s="5"/>
      <c r="L149" s="5"/>
      <c r="M149" s="620"/>
      <c r="N149" s="620"/>
      <c r="O149" s="620"/>
      <c r="P149" s="620"/>
      <c r="Q149" s="620"/>
      <c r="R149" s="620"/>
      <c r="S149" s="620"/>
      <c r="T149" s="620"/>
      <c r="U149" s="620"/>
      <c r="V149" s="620"/>
    </row>
    <row r="150" customFormat="false" ht="16.5" hidden="false" customHeight="false" outlineLevel="0" collapsed="false">
      <c r="A150" s="5"/>
      <c r="B150" s="865" t="s">
        <v>354</v>
      </c>
      <c r="C150" s="876" t="s">
        <v>281</v>
      </c>
      <c r="D150" s="868" t="n">
        <v>17</v>
      </c>
      <c r="E150" s="877" t="n">
        <v>1</v>
      </c>
      <c r="F150" s="5"/>
      <c r="G150" s="5"/>
      <c r="H150" s="5"/>
      <c r="I150" s="5"/>
      <c r="J150" s="5"/>
      <c r="K150" s="5"/>
      <c r="L150" s="5"/>
      <c r="M150" s="620"/>
      <c r="N150" s="620"/>
      <c r="O150" s="620"/>
      <c r="P150" s="620"/>
      <c r="Q150" s="620"/>
      <c r="R150" s="620"/>
      <c r="S150" s="620"/>
      <c r="T150" s="620"/>
      <c r="U150" s="620"/>
      <c r="V150" s="620"/>
    </row>
    <row r="151" customFormat="false" ht="16.5" hidden="false" customHeight="false" outlineLevel="0" collapsed="false">
      <c r="A151" s="5"/>
      <c r="B151" s="865" t="s">
        <v>355</v>
      </c>
      <c r="C151" s="876"/>
      <c r="D151" s="868" t="n">
        <v>18</v>
      </c>
      <c r="E151" s="877" t="n">
        <v>0</v>
      </c>
      <c r="F151" s="5"/>
      <c r="G151" s="5"/>
      <c r="H151" s="5"/>
      <c r="I151" s="5"/>
      <c r="J151" s="5"/>
      <c r="K151" s="5"/>
      <c r="L151" s="5"/>
      <c r="M151" s="620"/>
      <c r="N151" s="620"/>
      <c r="O151" s="620"/>
      <c r="P151" s="620"/>
      <c r="Q151" s="620"/>
      <c r="R151" s="620"/>
      <c r="S151" s="620"/>
      <c r="T151" s="620"/>
      <c r="U151" s="620"/>
      <c r="V151" s="620"/>
    </row>
    <row r="152" customFormat="false" ht="16.5" hidden="false" customHeight="false" outlineLevel="0" collapsed="false">
      <c r="A152" s="5"/>
      <c r="B152" s="865" t="s">
        <v>356</v>
      </c>
      <c r="C152" s="876"/>
      <c r="D152" s="868" t="n">
        <v>19</v>
      </c>
      <c r="E152" s="877" t="n">
        <v>0</v>
      </c>
      <c r="F152" s="5"/>
      <c r="G152" s="5"/>
      <c r="H152" s="5"/>
      <c r="I152" s="5"/>
      <c r="J152" s="5"/>
      <c r="K152" s="5"/>
      <c r="L152" s="5"/>
      <c r="M152" s="620"/>
      <c r="N152" s="620"/>
      <c r="O152" s="620"/>
      <c r="P152" s="620"/>
      <c r="Q152" s="620"/>
      <c r="R152" s="620"/>
      <c r="S152" s="620"/>
      <c r="T152" s="620"/>
      <c r="U152" s="620"/>
      <c r="V152" s="620"/>
    </row>
    <row r="153" customFormat="false" ht="16.5" hidden="false" customHeight="false" outlineLevel="0" collapsed="false">
      <c r="A153" s="5"/>
      <c r="B153" s="865" t="s">
        <v>357</v>
      </c>
      <c r="C153" s="876"/>
      <c r="D153" s="868" t="n">
        <v>20</v>
      </c>
      <c r="E153" s="877" t="n">
        <v>0</v>
      </c>
      <c r="F153" s="5"/>
      <c r="G153" s="5"/>
      <c r="H153" s="5"/>
      <c r="I153" s="5"/>
      <c r="J153" s="5"/>
      <c r="K153" s="5"/>
      <c r="L153" s="5"/>
      <c r="M153" s="620"/>
      <c r="N153" s="620"/>
      <c r="O153" s="620"/>
      <c r="P153" s="620"/>
      <c r="Q153" s="620"/>
      <c r="R153" s="620"/>
      <c r="S153" s="620"/>
      <c r="T153" s="620"/>
      <c r="U153" s="620"/>
      <c r="V153" s="620"/>
    </row>
    <row r="154" customFormat="false" ht="16.5" hidden="false" customHeight="false" outlineLevel="0" collapsed="false">
      <c r="A154" s="4"/>
      <c r="B154" s="620"/>
      <c r="C154" s="620"/>
      <c r="D154" s="620"/>
      <c r="E154" s="620"/>
      <c r="F154" s="620"/>
      <c r="G154" s="620"/>
      <c r="H154" s="620"/>
      <c r="I154" s="620"/>
      <c r="J154" s="620"/>
      <c r="K154" s="620"/>
      <c r="L154" s="620"/>
      <c r="M154" s="620"/>
      <c r="N154" s="620"/>
      <c r="O154" s="620"/>
      <c r="P154" s="620"/>
      <c r="Q154" s="620"/>
      <c r="R154" s="620"/>
      <c r="S154" s="620"/>
      <c r="T154" s="620"/>
      <c r="U154" s="620"/>
      <c r="V154" s="620"/>
    </row>
    <row r="155" customFormat="false" ht="16.5" hidden="false" customHeight="false" outlineLevel="0" collapsed="false">
      <c r="A155" s="4"/>
      <c r="B155" s="39" t="s">
        <v>358</v>
      </c>
      <c r="C155" s="620"/>
      <c r="D155" s="620"/>
      <c r="E155" s="620"/>
      <c r="F155" s="620"/>
      <c r="G155" s="620"/>
      <c r="H155" s="620"/>
      <c r="I155" s="620"/>
      <c r="J155" s="620"/>
      <c r="K155" s="620"/>
      <c r="L155" s="620"/>
      <c r="M155" s="620"/>
      <c r="N155" s="620"/>
      <c r="O155" s="620"/>
      <c r="P155" s="620"/>
      <c r="Q155" s="620"/>
      <c r="R155" s="620"/>
      <c r="S155" s="620"/>
      <c r="T155" s="620"/>
      <c r="U155" s="620"/>
      <c r="V155" s="620"/>
    </row>
    <row r="156" customFormat="false" ht="16.5" hidden="false" customHeight="false" outlineLevel="0" collapsed="false">
      <c r="A156" s="4"/>
      <c r="B156" s="867" t="s">
        <v>31</v>
      </c>
      <c r="C156" s="620"/>
      <c r="D156" s="620"/>
      <c r="E156" s="620"/>
      <c r="F156" s="620"/>
      <c r="G156" s="620"/>
      <c r="H156" s="620"/>
      <c r="I156" s="620"/>
      <c r="J156" s="620"/>
      <c r="K156" s="620"/>
      <c r="L156" s="620"/>
      <c r="M156" s="620"/>
      <c r="N156" s="620"/>
      <c r="O156" s="620"/>
      <c r="P156" s="620"/>
      <c r="Q156" s="620"/>
      <c r="R156" s="620"/>
      <c r="S156" s="620"/>
      <c r="T156" s="620"/>
      <c r="U156" s="620"/>
      <c r="V156" s="620"/>
    </row>
    <row r="157" customFormat="false" ht="16.5" hidden="false" customHeight="false" outlineLevel="0" collapsed="false">
      <c r="A157" s="4"/>
      <c r="B157" s="867" t="s">
        <v>359</v>
      </c>
      <c r="C157" s="620"/>
      <c r="D157" s="620"/>
      <c r="E157" s="620"/>
      <c r="F157" s="620"/>
      <c r="G157" s="620"/>
      <c r="H157" s="620"/>
      <c r="I157" s="620"/>
      <c r="J157" s="620"/>
      <c r="K157" s="620"/>
      <c r="L157" s="620"/>
      <c r="M157" s="620"/>
      <c r="N157" s="620"/>
      <c r="O157" s="620"/>
      <c r="P157" s="620"/>
      <c r="Q157" s="620"/>
      <c r="R157" s="620"/>
      <c r="S157" s="620"/>
      <c r="T157" s="620"/>
      <c r="U157" s="620"/>
      <c r="V157" s="620"/>
    </row>
    <row r="158" customFormat="false" ht="16.5" hidden="false" customHeight="false" outlineLevel="0" collapsed="false">
      <c r="A158" s="4"/>
      <c r="B158" s="867" t="s">
        <v>360</v>
      </c>
      <c r="C158" s="620"/>
      <c r="D158" s="620"/>
      <c r="E158" s="620"/>
      <c r="F158" s="620"/>
      <c r="G158" s="620"/>
      <c r="H158" s="620"/>
      <c r="I158" s="620"/>
      <c r="J158" s="620"/>
      <c r="K158" s="620"/>
      <c r="L158" s="620"/>
      <c r="M158" s="620"/>
      <c r="N158" s="620"/>
      <c r="O158" s="620"/>
      <c r="P158" s="620"/>
      <c r="Q158" s="620"/>
      <c r="R158" s="620"/>
      <c r="S158" s="620"/>
      <c r="T158" s="620"/>
      <c r="U158" s="620"/>
      <c r="V158" s="620"/>
    </row>
    <row r="159" customFormat="false" ht="16.5" hidden="false" customHeight="false" outlineLevel="0" collapsed="false">
      <c r="A159" s="4"/>
      <c r="B159" s="620"/>
      <c r="C159" s="620"/>
      <c r="D159" s="620"/>
      <c r="E159" s="620"/>
      <c r="F159" s="620"/>
      <c r="G159" s="620"/>
      <c r="H159" s="620"/>
      <c r="I159" s="620"/>
      <c r="J159" s="620"/>
      <c r="K159" s="620"/>
      <c r="L159" s="620"/>
      <c r="M159" s="620"/>
      <c r="N159" s="620"/>
      <c r="O159" s="620"/>
      <c r="P159" s="620"/>
      <c r="Q159" s="620"/>
      <c r="R159" s="620"/>
      <c r="S159" s="620"/>
      <c r="T159" s="620"/>
      <c r="U159" s="620"/>
      <c r="V159" s="620"/>
    </row>
    <row r="160" customFormat="false" ht="16.5" hidden="false" customHeight="false" outlineLevel="0" collapsed="false">
      <c r="A160" s="4"/>
      <c r="B160" s="620"/>
      <c r="C160" s="620"/>
      <c r="D160" s="620"/>
      <c r="E160" s="620"/>
      <c r="F160" s="620"/>
      <c r="G160" s="620"/>
      <c r="H160" s="620"/>
      <c r="I160" s="620"/>
      <c r="J160" s="620"/>
      <c r="K160" s="620"/>
      <c r="L160" s="620"/>
      <c r="M160" s="620"/>
      <c r="N160" s="620"/>
      <c r="O160" s="620"/>
      <c r="P160" s="620"/>
      <c r="Q160" s="620"/>
      <c r="R160" s="620"/>
      <c r="S160" s="620"/>
      <c r="T160" s="620"/>
      <c r="U160" s="620"/>
      <c r="V160" s="620"/>
    </row>
    <row r="161" customFormat="false" ht="16.5" hidden="false" customHeight="false" outlineLevel="0" collapsed="false">
      <c r="A161" s="4"/>
      <c r="B161" s="620"/>
      <c r="C161" s="620"/>
      <c r="D161" s="620"/>
      <c r="E161" s="620"/>
      <c r="F161" s="620"/>
      <c r="G161" s="620"/>
      <c r="H161" s="620"/>
      <c r="I161" s="620"/>
      <c r="J161" s="620"/>
      <c r="K161" s="620"/>
      <c r="L161" s="620"/>
      <c r="M161" s="620"/>
      <c r="N161" s="620"/>
      <c r="O161" s="620"/>
      <c r="P161" s="620"/>
      <c r="Q161" s="620"/>
      <c r="R161" s="620"/>
      <c r="S161" s="620"/>
      <c r="T161" s="620"/>
      <c r="U161" s="620"/>
      <c r="V161" s="620"/>
    </row>
  </sheetData>
  <sheetProtection sheet="true" password="cc5a" objects="true" scenarios="true" selectLockedCells="true"/>
  <mergeCells count="4">
    <mergeCell ref="B108:F108"/>
    <mergeCell ref="D110:F110"/>
    <mergeCell ref="D111:F111"/>
    <mergeCell ref="D112:F112"/>
  </mergeCells>
  <hyperlinks>
    <hyperlink ref="N11" r:id="rId1" display="https://www.tfz.bayern.de/mam/cms08/festbrennstoffe/dateien/heizwerttabellen_holzarten.pdf"/>
    <hyperlink ref="N30" r:id="rId2" display="https://www.baunetzwissen.de/heizung/fachwissen/heizkessel/wirkungs--und-nutzungsgrade-von-kesseln-161184"/>
    <hyperlink ref="N31" r:id="rId3" display="https://www.buderus.de/de/produkte/catalogue/buderus-produkte-fur-ihr-haus/warmeerzeuger/gasheizung/8087_logamax-plus-gb192i"/>
    <hyperlink ref="N32" r:id="rId4" display="https://www.vaillant.de/heizung/produkte/ol-brennwertkessel-icovit-exclusiv-1090.html"/>
    <hyperlink ref="N33" r:id="rId5" display="https://www.vaillant.de/heizung/produkte/ol-brennwertkessel-icovit-exclusiv-1090.html"/>
    <hyperlink ref="N34" r:id="rId6" display="https://www.fiw-muenchen.de/media/pdf/wtag2012/Vortrag-01-TG.pdf"/>
    <hyperlink ref="N35" r:id="rId7" display="https://www.energie-fachberater.de/expertenrat/expertenrat-wirkungsgrad-oelheizung-1414418105.php"/>
    <hyperlink ref="N36" r:id="rId8" display="https://d-nb.info/1187782025/34"/>
    <hyperlink ref="N37" r:id="rId9" display="https://datenbank.fnr.de/produkte/bioenergie/hackschnitzelkessel"/>
    <hyperlink ref="N38" r:id="rId10" display="https://www.energie-lexikon.info/pelletheizung.html"/>
    <hyperlink ref="N39" r:id="rId11" display="https://datenbank.fnr.de/produkte/bioenergie/pelletkessel"/>
    <hyperlink ref="N41" r:id="rId12" location="Leistungszahl_und_Gütegrad" display="https://de.wikipedia.org/wiki/W%C3%A4rmepumpe#Leistungszahl_und_G%C3%BCtegrad"/>
    <hyperlink ref="N52" r:id="rId13" display="https://bafa-sanierungsfahrplan.de/anlagenkosten"/>
    <hyperlink ref="N54" r:id="rId14" display="https://www.heizsparer.de/heizung/heizungssysteme/heizungsvergleich/heizungsvergleich-ueberblick"/>
    <hyperlink ref="N56" r:id="rId15" display="https://www.energieheld.de/heizung/holzheizung/kosten"/>
  </hyperlink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6"/>
</worksheet>
</file>

<file path=docProps/app.xml><?xml version="1.0" encoding="utf-8"?>
<Properties xmlns="http://schemas.openxmlformats.org/officeDocument/2006/extended-properties" xmlns:vt="http://schemas.openxmlformats.org/officeDocument/2006/docPropsVTypes">
  <Template/>
  <TotalTime>25</TotalTime>
  <Application>LibreOffice/7.6.4.1$Windows_X86_64 LibreOffice_project/e19e193f88cd6c0525a17fb7a176ed8e6a3e2aa1</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Klimaschutzagentur Reutlingen;Maximilian Hauschel;Simon Hummler;Svenja Ott</dc:creator>
  <dc:description/>
  <dc:language>de-DE</dc:language>
  <cp:lastModifiedBy/>
  <cp:lastPrinted>2022-12-14T09:27:32Z</cp:lastPrinted>
  <dcterms:modified xsi:type="dcterms:W3CDTF">2024-03-19T12:40:08Z</dcterms:modified>
  <cp:revision>669</cp:revision>
  <dc:subject/>
  <dc:title>Rechentool Heizungstausch</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